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 Pol'!$1:$8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5" i="12" l="1"/>
  <c r="F39" i="1" s="1"/>
  <c r="F40" i="1" s="1"/>
  <c r="G23" i="1" s="1"/>
  <c r="AD125" i="12"/>
  <c r="G39" i="1" s="1"/>
  <c r="G40" i="1" s="1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4" i="12"/>
  <c r="M34" i="12" s="1"/>
  <c r="M33" i="12" s="1"/>
  <c r="I34" i="12"/>
  <c r="K34" i="12"/>
  <c r="O34" i="12"/>
  <c r="Q34" i="12"/>
  <c r="Q33" i="12" s="1"/>
  <c r="U34" i="12"/>
  <c r="U33" i="12" s="1"/>
  <c r="G35" i="12"/>
  <c r="M35" i="12" s="1"/>
  <c r="I35" i="12"/>
  <c r="K35" i="12"/>
  <c r="O35" i="12"/>
  <c r="O33" i="12" s="1"/>
  <c r="Q35" i="12"/>
  <c r="U35" i="12"/>
  <c r="G37" i="12"/>
  <c r="M37" i="12" s="1"/>
  <c r="I37" i="12"/>
  <c r="K37" i="12"/>
  <c r="O37" i="12"/>
  <c r="Q37" i="12"/>
  <c r="Q36" i="12" s="1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I36" i="12" s="1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54" i="1" s="1"/>
  <c r="G116" i="12"/>
  <c r="M116" i="12" s="1"/>
  <c r="M115" i="12" s="1"/>
  <c r="I116" i="12"/>
  <c r="I115" i="12" s="1"/>
  <c r="K116" i="12"/>
  <c r="K115" i="12" s="1"/>
  <c r="O116" i="12"/>
  <c r="O115" i="12" s="1"/>
  <c r="Q116" i="12"/>
  <c r="Q115" i="12" s="1"/>
  <c r="U116" i="12"/>
  <c r="U115" i="12" s="1"/>
  <c r="G118" i="12"/>
  <c r="M118" i="12" s="1"/>
  <c r="I118" i="12"/>
  <c r="K118" i="12"/>
  <c r="K117" i="12" s="1"/>
  <c r="O118" i="12"/>
  <c r="Q118" i="12"/>
  <c r="U118" i="12"/>
  <c r="G119" i="12"/>
  <c r="I119" i="12"/>
  <c r="K119" i="12"/>
  <c r="M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I117" i="12" s="1"/>
  <c r="K123" i="12"/>
  <c r="O123" i="12"/>
  <c r="Q123" i="12"/>
  <c r="U123" i="12"/>
  <c r="I20" i="1"/>
  <c r="I19" i="1"/>
  <c r="I18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K45" i="12" l="1"/>
  <c r="M117" i="12"/>
  <c r="Q45" i="12"/>
  <c r="K36" i="12"/>
  <c r="Q8" i="12"/>
  <c r="O8" i="12"/>
  <c r="O36" i="12"/>
  <c r="I33" i="12"/>
  <c r="G8" i="12"/>
  <c r="K8" i="12"/>
  <c r="U117" i="12"/>
  <c r="O45" i="12"/>
  <c r="U8" i="12"/>
  <c r="Q117" i="12"/>
  <c r="O117" i="12"/>
  <c r="I45" i="12"/>
  <c r="U45" i="12"/>
  <c r="U36" i="12"/>
  <c r="K33" i="12"/>
  <c r="I8" i="12"/>
  <c r="G25" i="1"/>
  <c r="G26" i="1" s="1"/>
  <c r="G28" i="1"/>
  <c r="H39" i="1"/>
  <c r="H40" i="1" s="1"/>
  <c r="G24" i="1"/>
  <c r="G29" i="1"/>
  <c r="M36" i="12"/>
  <c r="M45" i="12"/>
  <c r="G33" i="12"/>
  <c r="I51" i="1" s="1"/>
  <c r="G36" i="12"/>
  <c r="I52" i="1" s="1"/>
  <c r="G45" i="12"/>
  <c r="I53" i="1" s="1"/>
  <c r="G117" i="12"/>
  <c r="I55" i="1" s="1"/>
  <c r="I17" i="1" s="1"/>
  <c r="M10" i="12"/>
  <c r="M8" i="12" s="1"/>
  <c r="G125" i="12" l="1"/>
  <c r="I50" i="1"/>
  <c r="I39" i="1"/>
  <c r="I40" i="1" s="1"/>
  <c r="J39" i="1" s="1"/>
  <c r="J40" i="1" s="1"/>
  <c r="I16" i="1" l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<sst xmlns="http://schemas.openxmlformats.org/spreadsheetml/2006/main" count="604" uniqueCount="298">
  <si>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</si>
  <si>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</si>
  <si>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</si>
  <si>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</si>
  <si>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</si>
  <si>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</si>
  <si>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</si>
  <si>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</si>
  <si>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</si>
  <si>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</si>
  <si>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</si>
  <si>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</si>
  <si>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</si>
  <si>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</si>
  <si>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</si>
  <si>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</si>
  <si>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</si>
  <si>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</si>
  <si>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</si>
  <si>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</si>
  <si>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</si>
  <si>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</si>
  <si>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</si>
  <si>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</si>
  <si>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</si>
  <si>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</si>
  <si>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</si>
  <si>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</si>
  <si>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</si>
  <si>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</si>
  <si>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</si>
  <si>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</si>
  <si>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</si>
  <si>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</si>
  <si>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</si>
  <si>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</si>
  <si>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</si>
  <si>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</si>
  <si>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</si>
  <si>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</si>
  <si>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</si>
  <si>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</si>
  <si>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</si>
  <si>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</si>
  <si>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</si>
  <si>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Fakultní nemocnice Brno</t>
  </si>
  <si>
    <t>Jihlavská 20</t>
  </si>
  <si>
    <t>Brno</t>
  </si>
  <si>
    <t>625 00</t>
  </si>
  <si>
    <t>Ing. Lubomír Cipris</t>
  </si>
  <si>
    <t>Churého 21</t>
  </si>
  <si>
    <t>61800</t>
  </si>
  <si>
    <t>40976076</t>
  </si>
  <si>
    <t>Celkem za stavbu</t>
  </si>
  <si>
    <t>CZK</t>
  </si>
  <si>
    <t xml:space="preserve">Popis rozpočtu:  - </t>
  </si>
  <si>
    <t>SO 03   VENKOVNÍ AREÁLOVÝ VODOVOD</t>
  </si>
  <si>
    <t>D.2.2  VENKOVNÍ AREÁLOVÝ VODOVOD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</si>
  <si>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</si>
  <si>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</si>
  <si>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</si>
  <si>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</si>
  <si>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</si>
  <si>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</si>
  <si>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</si>
  <si>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</si>
  <si>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</si>
  <si>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</si>
  <si>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</si>
  <si>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</si>
  <si>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722</t>
  </si>
  <si>
    <t>Vnitřní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</si>
  <si>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</si>
  <si>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</si>
  <si>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</si>
  <si>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</si>
  <si>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</si>
  <si>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</si>
  <si>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</si>
  <si>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</si>
  <si>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</si>
  <si>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</si>
  <si>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</si>
  <si>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</si>
  <si>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</si>
  <si>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</si>
  <si>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</si>
  <si>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</si>
  <si>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</si>
  <si>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</si>
  <si>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</si>
  <si>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</si>
  <si>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</si>
  <si>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</si>
  <si>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</si>
  <si>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</si>
  <si>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</si>
  <si>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</si>
  <si>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</si>
  <si>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</si>
  <si>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</si>
  <si>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121100001RA0</t>
  </si>
  <si>
    <t>Sejmutí ornice, naložení, odvoz a uložení</t>
  </si>
  <si>
    <t>m3</t>
  </si>
  <si>
    <t>POL2_0</t>
  </si>
  <si>
    <t>119001422R00</t>
  </si>
  <si>
    <t>Dočasné zajištění kabelů - v počtu 3 - 6 kabelů</t>
  </si>
  <si>
    <t>m</t>
  </si>
  <si>
    <t>POL1_0</t>
  </si>
  <si>
    <t>119001401R00</t>
  </si>
  <si>
    <t>Dočasné zajištění ocelového potrubí do DN 200 mm</t>
  </si>
  <si>
    <t>119001411R00</t>
  </si>
  <si>
    <t>Dočasné zajištění beton.a plast. potrubí do DN 200</t>
  </si>
  <si>
    <t>181300012RAB</t>
  </si>
  <si>
    <t>Rozprostření ornice v rovině tloušťka 20 cm, dovoz ornice ze vzdálenosti 1 km, osetí trávou</t>
  </si>
  <si>
    <t>m2</t>
  </si>
  <si>
    <t>132200112RAD</t>
  </si>
  <si>
    <t>Hloubení zapaž.rýh šířky.do 200 cm v hornině.1-4, pažení, odvoz 15 km, uložení na skládku</t>
  </si>
  <si>
    <t>132201219R00</t>
  </si>
  <si>
    <t>Příplatek za lepivost - hloubení rýh 200cm v hor.3</t>
  </si>
  <si>
    <t>151101101R00</t>
  </si>
  <si>
    <t>Pažení a rozepření stěn rýh - příložné - hl.do 2 m</t>
  </si>
  <si>
    <t>151101111R00</t>
  </si>
  <si>
    <t>Odstranění pažení stěn rýh - příložné - hl. do 2 m</t>
  </si>
  <si>
    <t>161101101R00</t>
  </si>
  <si>
    <t>Svislé přemístění výkopku z hor.1-4 do 2,5 m</t>
  </si>
  <si>
    <t>162701105RT3</t>
  </si>
  <si>
    <t>Vodorovné přemístění výkopku z hor.1-4 do 10000 m, nosnost 12 t</t>
  </si>
  <si>
    <t>167101101R00</t>
  </si>
  <si>
    <t>Nakládání výkopku z hor.1-4 v množství do 100 m3</t>
  </si>
  <si>
    <t>171201201R00</t>
  </si>
  <si>
    <t>Uložení sypaniny na skl.-sypanina na výšku přes 2m</t>
  </si>
  <si>
    <t>175101101RT2</t>
  </si>
  <si>
    <t>Obsyp potrubí bez prohození sypaniny, s dodáním štěrkopísku frakce 0 - 22 mm</t>
  </si>
  <si>
    <t>174101101R00</t>
  </si>
  <si>
    <t>Zásyp jam, rýh, šachet se zhutněním</t>
  </si>
  <si>
    <t>113107310R00</t>
  </si>
  <si>
    <t>Odstranění podkladu pl. 50 m2,kam.těžené tl.10 cm</t>
  </si>
  <si>
    <t>113109315R00</t>
  </si>
  <si>
    <t>Odstranění podkladu pl.50 m2, bet.prostý tl.15 cm</t>
  </si>
  <si>
    <t>113108305R00</t>
  </si>
  <si>
    <t>Odstranění podkladu pl.do 50 m2, živice tl. 5 cm</t>
  </si>
  <si>
    <t>113107320R00</t>
  </si>
  <si>
    <t>Odstranění podkladu pl. 50 m2,kam.těžené tl.20 cm</t>
  </si>
  <si>
    <t>113107530R00</t>
  </si>
  <si>
    <t>Odstranění podkladu pl. 50 m2,kam.drcené tl.30 cm</t>
  </si>
  <si>
    <t>113108310R00</t>
  </si>
  <si>
    <t>Odstranění podkladu pl.do 50 m2, živice tl. 10 cm</t>
  </si>
  <si>
    <t>180400020RA0</t>
  </si>
  <si>
    <t>Založení trávníku parkového, rovina, dodání osiva</t>
  </si>
  <si>
    <t>180400120RA0</t>
  </si>
  <si>
    <t>Založení trávníku parkového,rovina,s odplevelením</t>
  </si>
  <si>
    <t>139200010RAC</t>
  </si>
  <si>
    <t>Výkop rýh v hornině1-4, vč. DMTZ potrubí, odvoz 10 km, uložení na skládku, zásyp rýhy  (zrušený vodovod)</t>
  </si>
  <si>
    <t>452313121R00</t>
  </si>
  <si>
    <t>Bloky pro potrubí z betonu C 8/10</t>
  </si>
  <si>
    <t>452353101R00</t>
  </si>
  <si>
    <t>Bednění bloků pod potrubí</t>
  </si>
  <si>
    <t>564211113R00</t>
  </si>
  <si>
    <t>Podklad ze štěrkopísku po zhutnění tloušťky 7 cm</t>
  </si>
  <si>
    <t>581114113R00</t>
  </si>
  <si>
    <t>Kryt z betonu komunikací pro pěší tloušťky 10 cm</t>
  </si>
  <si>
    <t>578131111R00</t>
  </si>
  <si>
    <t>Litý asfalt z kameniva jemnozrnný do 3 m tl. 3 cm</t>
  </si>
  <si>
    <t>571902111R00</t>
  </si>
  <si>
    <t>Posyp krytu kamenivem drceným do 10 kg/m2</t>
  </si>
  <si>
    <t>564261111R00</t>
  </si>
  <si>
    <t>Podklad ze štěrkopísku po zhutnění tloušťky 20 cm</t>
  </si>
  <si>
    <t>564681111R00</t>
  </si>
  <si>
    <t>Podklad z kameniva drceného 63-125 mm, tl. 30 cm</t>
  </si>
  <si>
    <t>573312611R00</t>
  </si>
  <si>
    <t>Prolití podkladu z kameniva asfaltem, 7,0 kg/m2</t>
  </si>
  <si>
    <t>599000010RA0</t>
  </si>
  <si>
    <t>Rozebrání a oprava asfaltové komunikace,  (zrušený vodovod)</t>
  </si>
  <si>
    <t>850265121R00</t>
  </si>
  <si>
    <t>Výřez nebo výsek na potrubí litinovém DN 100</t>
  </si>
  <si>
    <t>kus</t>
  </si>
  <si>
    <t>850315121R00</t>
  </si>
  <si>
    <t>Výřez nebo výsek na potrubí litinovém DN 150</t>
  </si>
  <si>
    <t>851651102R00</t>
  </si>
  <si>
    <t>Montáž potrubí litinového,jištěný spoj BLS, DN 100</t>
  </si>
  <si>
    <t>851651104R00</t>
  </si>
  <si>
    <t>Montáž potrubí litinového,jištěný spoj BLS, DN 150</t>
  </si>
  <si>
    <t>5525116021R</t>
  </si>
  <si>
    <t>TL vod.tlak. Duktus OCM/ZMU DN100mm spoj BLS</t>
  </si>
  <si>
    <t>POL3_0</t>
  </si>
  <si>
    <t>5525116023R</t>
  </si>
  <si>
    <t>TL vod.tlak. Duktus OCM/ZMU DN150mm spoj BLS</t>
  </si>
  <si>
    <t>857242121R00</t>
  </si>
  <si>
    <t>Montáž tvarovek litin. jednoos.přír. výkop DN 80</t>
  </si>
  <si>
    <t>857262121R00</t>
  </si>
  <si>
    <t>Montáž tvarovek litin. jednoos. přír. výkop DN 100</t>
  </si>
  <si>
    <t>857312121R00</t>
  </si>
  <si>
    <t>Montáž tvarovek litin. jednoos. přír. výkop DN 150</t>
  </si>
  <si>
    <t>857244121R00</t>
  </si>
  <si>
    <t>Montáž tvarovek litin. odboč. přír. výkop DN 80</t>
  </si>
  <si>
    <t>857264121R00</t>
  </si>
  <si>
    <t>Montáž tvarovek litin. odboč. přír. výkop DN 100</t>
  </si>
  <si>
    <t>857314121R00</t>
  </si>
  <si>
    <t>Montáž tvarovek litin. odboč. přír. výkop DN 150</t>
  </si>
  <si>
    <t>891241111R00</t>
  </si>
  <si>
    <t>Montáž vodovodních šoupátek ve výkopu DN 80</t>
  </si>
  <si>
    <t>891261111R00</t>
  </si>
  <si>
    <t>Montáž vodovodních šoupátek ve výkopu DN 100</t>
  </si>
  <si>
    <t>891311111R00</t>
  </si>
  <si>
    <t>Montáž vodovodních šoupátek ve výkopu DN 150</t>
  </si>
  <si>
    <t>891163111R00</t>
  </si>
  <si>
    <t>Montáž ventilů hlavních pro přípojky DN 25</t>
  </si>
  <si>
    <t>P-CN-vlastní</t>
  </si>
  <si>
    <t>FF 100-1000, PN16 (č.8500)</t>
  </si>
  <si>
    <t>FF 100-400, PN16 (č.8500)</t>
  </si>
  <si>
    <t>FF 150-600, PN16 (č.8500)</t>
  </si>
  <si>
    <t>FF 80-500, PN16 (č.8500)</t>
  </si>
  <si>
    <t>FFK30°-100, PN16 (č.8543)</t>
  </si>
  <si>
    <t>FFK45°-80, PN16 (č.8540)</t>
  </si>
  <si>
    <t>FFR 100/80, PN16 (č.8550)</t>
  </si>
  <si>
    <t>ISO DN1" (č.6100)</t>
  </si>
  <si>
    <t>ISO DN5/4" (č.6100)</t>
  </si>
  <si>
    <t>KOLENO (DLOUHÉ) PPL90°-80, PN16 (č.5050)</t>
  </si>
  <si>
    <t>KOLENO S PATKOU PP90°-100, PN16 (č.5049)</t>
  </si>
  <si>
    <t>KOLENO S PATKOU PP90°-80, PN16 (č.5049)</t>
  </si>
  <si>
    <t>NADZEMNÍ HYDRANT NIRO DN80, 1,25m (č.5196 H4), vč. MTZ</t>
  </si>
  <si>
    <t>NAVRTÁVACÍ PAS HAKU 90/1" DN80, PN16 (č.5250)</t>
  </si>
  <si>
    <t>PODZEMNÍ HYDRANT DUO DN80, 1,25m (č. K240), vč. MTZ</t>
  </si>
  <si>
    <t>PŘÍRUBA DN100, PN16 (č.0400) - PE</t>
  </si>
  <si>
    <t>PŘÍRUBA DN100, PN16 (č.7602) - LITINA</t>
  </si>
  <si>
    <t>PŘÍRUBA DN150, PN16 (č.7602) - LITINA</t>
  </si>
  <si>
    <t>PŘÍRUBA DN80, PN16 (č.0400) - PE</t>
  </si>
  <si>
    <t>PŘÍRUBA DN80, PN16 (č.7601) - OCEL</t>
  </si>
  <si>
    <t>PŘÍRUBA ZÁVITOVÁ DN80/1", PN16 (č.8100)</t>
  </si>
  <si>
    <t>Q90°-80, PN16 (č.8530)</t>
  </si>
  <si>
    <t>T100/100, PN16 (č.8510)</t>
  </si>
  <si>
    <t>T100/80, PN16 (č.8510)</t>
  </si>
  <si>
    <t>T150/100, PN16 (č.8510)</t>
  </si>
  <si>
    <t>T150/80, PN16 (č.8510)</t>
  </si>
  <si>
    <t>T80/80, PN16 (č.8510)</t>
  </si>
  <si>
    <t>ZS-č.9500, DESKA-č.3481, POKLOP-č.1750</t>
  </si>
  <si>
    <t>ZS-č.9601, DESKA-č.3481, POKLOP-č.1650</t>
  </si>
  <si>
    <t>Š100, PN16 (č.4001)</t>
  </si>
  <si>
    <t>Š150, PN16 (č.4001)</t>
  </si>
  <si>
    <t>Š25 (DOMOVNÍ), PN16 (č.2800)</t>
  </si>
  <si>
    <t>Š80, PN16 (č.4001)</t>
  </si>
  <si>
    <t>Š80, PN16 (č.4001) , R.K.</t>
  </si>
  <si>
    <t>Příplatek na ostatní, armatury - dle skutečnosti</t>
  </si>
  <si>
    <t>Příplatek na průzkumné a sondážní práce (hloubky, vodovodu,...)</t>
  </si>
  <si>
    <t>Příplatek na přípravné a montážní práce s,  provizorními rozvody</t>
  </si>
  <si>
    <t>286134414R</t>
  </si>
  <si>
    <t>Trubka SUPERPIPE SDR 17  75 x 4,5 mm ( na, provizorní propojení )</t>
  </si>
  <si>
    <t>Příplatek na odláždění okolo hydrantů a výtoku u, nádrže</t>
  </si>
  <si>
    <t>kpl</t>
  </si>
  <si>
    <t>871161121R00</t>
  </si>
  <si>
    <t>Montáž trubek polyetylenových ve výkopu d 32 mm</t>
  </si>
  <si>
    <t>871171121R00</t>
  </si>
  <si>
    <t>Montáž trubek polyetylenových ve výkopu d 40 mm</t>
  </si>
  <si>
    <t>871241121R00</t>
  </si>
  <si>
    <t>Montáž potrubí polyetylenového ve výkopu d 90 mm</t>
  </si>
  <si>
    <t>871251121R00</t>
  </si>
  <si>
    <t>Montáž trubek polyetylenových ve výkopu d 110 mm</t>
  </si>
  <si>
    <t>286134460R</t>
  </si>
  <si>
    <t>Trubka SUPERPIPE SDR 11  32 x 3,0 mm návin voda</t>
  </si>
  <si>
    <t>286134461R</t>
  </si>
  <si>
    <t>Trubka SUPERPIPE SDR 11  40 x 3,7 mm návin voda</t>
  </si>
  <si>
    <t>286134465R</t>
  </si>
  <si>
    <t>Trubka SUPERPIPE SDR 11  90 x 8,2 mm návin voda</t>
  </si>
  <si>
    <t>286134466R</t>
  </si>
  <si>
    <t>Trubka SUPERPIPE SDR 11  110 x 10,0 mm návin voda</t>
  </si>
  <si>
    <t>Příplatek zrušení, stvajících venkovních venkovních hydrantů, vč. poklopů</t>
  </si>
  <si>
    <t>892271111R00</t>
  </si>
  <si>
    <t>Tlaková zkouška vodovodního potrubí DN 125</t>
  </si>
  <si>
    <t>892273111R00</t>
  </si>
  <si>
    <t>Desinfekce vodovodního potrubí DN 125</t>
  </si>
  <si>
    <t>892372111R00</t>
  </si>
  <si>
    <t>Zabezpečení konců vodovod. potrubí DN 300</t>
  </si>
  <si>
    <t>úsek</t>
  </si>
  <si>
    <t>899712111R00</t>
  </si>
  <si>
    <t>Orientační tabulky na zdivu</t>
  </si>
  <si>
    <t>899713111R00</t>
  </si>
  <si>
    <t>Orientační tabulky na sloupku ocelovém, betonovém</t>
  </si>
  <si>
    <t>998273101R00</t>
  </si>
  <si>
    <t>Přesun hmot, trubní vedení litinové, otevř. výkop</t>
  </si>
  <si>
    <t>t</t>
  </si>
  <si>
    <t>722236342R00</t>
  </si>
  <si>
    <t>Ventil uz.šikmý,vnitř.z. 2otvory ST-AW DN 15</t>
  </si>
  <si>
    <t>722236349R00</t>
  </si>
  <si>
    <t>Ventil uz.šikmý,vnitř.z. 2otvory ST-AW DN 80</t>
  </si>
  <si>
    <t>722238314R00</t>
  </si>
  <si>
    <t>Ventil uzav.přímý, 2xvnitř. z. K-83T DN 25</t>
  </si>
  <si>
    <t>722238315R00</t>
  </si>
  <si>
    <t>Ventil uzav.přímý, 2xvnitř. z. K-83T DN 32</t>
  </si>
  <si>
    <t>722238334R00</t>
  </si>
  <si>
    <t>Ventil uzav. přímý, s vypouš. K-125T DN 32</t>
  </si>
  <si>
    <t>722290821R00</t>
  </si>
  <si>
    <t>Přesun vybouraných hmot - vodovody, H do 6 m</t>
  </si>
  <si>
    <t/>
  </si>
  <si>
    <t>SUM</t>
  </si>
  <si>
    <t>POPUZIV</t>
  </si>
  <si>
    <t>END</t>
  </si>
  <si>
    <t>FN Brno - Rekonstrukce vodovodní přípojky včetně areálového vodovodu pro starou zástavbu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</si>
</sst>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horizontal="center"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center" vertical="center" wrapText="1"/>
    </xf>
    <xf numFmtId="49" fontId="6" fillId="3" borderId="19" xfId="0" applyNumberFormat="1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O29" sqref="O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8" t="s">
        <v>42</v>
      </c>
      <c r="C1" s="219"/>
      <c r="D1" s="219"/>
      <c r="E1" s="219"/>
      <c r="F1" s="219"/>
      <c r="G1" s="219"/>
      <c r="H1" s="219"/>
      <c r="I1" s="219"/>
      <c r="J1" s="220"/>
    </row>
    <row r="2" spans="1:15" ht="34.5" customHeight="1" x14ac:dyDescent="0.2">
      <c r="A2" s="4"/>
      <c r="B2" s="81" t="s">
        <v>40</v>
      </c>
      <c r="C2" s="82"/>
      <c r="D2" s="83"/>
      <c r="E2" s="230" t="s">
        <v>297</v>
      </c>
      <c r="F2" s="230"/>
      <c r="G2" s="230"/>
      <c r="H2" s="230"/>
      <c r="I2" s="230"/>
      <c r="J2" s="231"/>
      <c r="O2" s="2"/>
    </row>
    <row r="3" spans="1:15" ht="23.25" hidden="1" customHeight="1" x14ac:dyDescent="0.2">
      <c r="A3" s="4"/>
      <c r="B3" s="84" t="s">
        <v>43</v>
      </c>
      <c r="C3" s="82"/>
      <c r="D3" s="85"/>
      <c r="E3" s="85"/>
      <c r="F3" s="86"/>
      <c r="G3" s="86"/>
      <c r="H3" s="82"/>
      <c r="I3" s="87"/>
      <c r="J3" s="88"/>
    </row>
    <row r="4" spans="1:15" ht="23.25" hidden="1" customHeight="1" x14ac:dyDescent="0.2">
      <c r="A4" s="4"/>
      <c r="B4" s="89" t="s">
        <v>44</v>
      </c>
      <c r="C4" s="90"/>
      <c r="D4" s="91"/>
      <c r="E4" s="91"/>
      <c r="F4" s="92"/>
      <c r="G4" s="93"/>
      <c r="H4" s="92"/>
      <c r="I4" s="93"/>
      <c r="J4" s="94"/>
    </row>
    <row r="5" spans="1:15" ht="24" customHeight="1" x14ac:dyDescent="0.2">
      <c r="A5" s="4"/>
      <c r="B5" s="47" t="s">
        <v>21</v>
      </c>
      <c r="C5" s="5"/>
      <c r="D5" s="95" t="s">
        <v>45</v>
      </c>
      <c r="E5" s="26"/>
      <c r="F5" s="26"/>
      <c r="G5" s="26"/>
      <c r="H5" s="28" t="s">
        <v>33</v>
      </c>
      <c r="I5" s="95"/>
      <c r="J5" s="11"/>
    </row>
    <row r="6" spans="1:15" ht="15.75" customHeight="1" x14ac:dyDescent="0.2">
      <c r="A6" s="4"/>
      <c r="B6" s="41"/>
      <c r="C6" s="26"/>
      <c r="D6" s="95" t="s">
        <v>46</v>
      </c>
      <c r="E6" s="26"/>
      <c r="F6" s="26"/>
      <c r="G6" s="26"/>
      <c r="H6" s="28" t="s">
        <v>34</v>
      </c>
      <c r="I6" s="95"/>
      <c r="J6" s="11"/>
    </row>
    <row r="7" spans="1:15" ht="15.75" customHeight="1" x14ac:dyDescent="0.2">
      <c r="A7" s="4"/>
      <c r="B7" s="42"/>
      <c r="C7" s="96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 t="s">
        <v>49</v>
      </c>
      <c r="E11" s="225"/>
      <c r="F11" s="225"/>
      <c r="G11" s="225"/>
      <c r="H11" s="28" t="s">
        <v>33</v>
      </c>
      <c r="I11" s="98" t="s">
        <v>52</v>
      </c>
      <c r="J11" s="11"/>
    </row>
    <row r="12" spans="1:15" ht="15.75" customHeight="1" x14ac:dyDescent="0.2">
      <c r="A12" s="4"/>
      <c r="B12" s="41"/>
      <c r="C12" s="26"/>
      <c r="D12" s="228" t="s">
        <v>50</v>
      </c>
      <c r="E12" s="228"/>
      <c r="F12" s="228"/>
      <c r="G12" s="228"/>
      <c r="H12" s="28" t="s">
        <v>34</v>
      </c>
      <c r="I12" s="98"/>
      <c r="J12" s="11"/>
    </row>
    <row r="13" spans="1:15" ht="15.75" customHeight="1" x14ac:dyDescent="0.2">
      <c r="A13" s="4"/>
      <c r="B13" s="42"/>
      <c r="C13" s="97" t="s">
        <v>51</v>
      </c>
      <c r="D13" s="229" t="s">
        <v>47</v>
      </c>
      <c r="E13" s="229"/>
      <c r="F13" s="229"/>
      <c r="G13" s="22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26"/>
      <c r="H15" s="226"/>
      <c r="I15" s="226" t="s">
        <v>28</v>
      </c>
      <c r="J15" s="227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12"/>
      <c r="F16" s="217"/>
      <c r="G16" s="212"/>
      <c r="H16" s="217"/>
      <c r="I16" s="212">
        <f>SUMIF(F50:F55,A16,I50:I55)+SUMIF(F50:F55,"PSU",I50:I55)</f>
        <v>0</v>
      </c>
      <c r="J16" s="213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12"/>
      <c r="F17" s="217"/>
      <c r="G17" s="212"/>
      <c r="H17" s="217"/>
      <c r="I17" s="212">
        <f>SUMIF(F50:F55,A17,I50:I55)</f>
        <v>0</v>
      </c>
      <c r="J17" s="213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12"/>
      <c r="F18" s="217"/>
      <c r="G18" s="212"/>
      <c r="H18" s="217"/>
      <c r="I18" s="212">
        <f>SUMIF(F50:F55,A18,I50:I55)</f>
        <v>0</v>
      </c>
      <c r="J18" s="213"/>
    </row>
    <row r="19" spans="1:10" ht="23.25" customHeight="1" x14ac:dyDescent="0.2">
      <c r="A19" s="146" t="s">
        <v>72</v>
      </c>
      <c r="B19" s="147" t="s">
        <v>26</v>
      </c>
      <c r="C19" s="58"/>
      <c r="D19" s="59"/>
      <c r="E19" s="212"/>
      <c r="F19" s="217"/>
      <c r="G19" s="212"/>
      <c r="H19" s="217"/>
      <c r="I19" s="212">
        <f>SUMIF(F50:F55,A19,I50:I55)</f>
        <v>0</v>
      </c>
      <c r="J19" s="213"/>
    </row>
    <row r="20" spans="1:10" ht="23.25" customHeight="1" x14ac:dyDescent="0.2">
      <c r="A20" s="146" t="s">
        <v>73</v>
      </c>
      <c r="B20" s="147" t="s">
        <v>27</v>
      </c>
      <c r="C20" s="58"/>
      <c r="D20" s="59"/>
      <c r="E20" s="212"/>
      <c r="F20" s="217"/>
      <c r="G20" s="212"/>
      <c r="H20" s="217"/>
      <c r="I20" s="212">
        <f>SUMIF(F50:F55,A20,I50:I55)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ZakladDPHSni*SazbaDPH1/100</f>
        <v>0</v>
      </c>
      <c r="H24" s="237"/>
      <c r="I24" s="23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3">
        <f>0</f>
        <v>0</v>
      </c>
      <c r="H27" s="223"/>
      <c r="I27" s="223"/>
      <c r="J27" s="63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16">
        <f>ZakladDPHSniVypocet+ZakladDPHZaklVypocet</f>
        <v>0</v>
      </c>
      <c r="H28" s="216"/>
      <c r="I28" s="216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09">
        <f>ZakladDPHSni+DPHSni+ZakladDPHZakl+DPHZakl+Zaokrouhleni</f>
        <v>0</v>
      </c>
      <c r="H29" s="209"/>
      <c r="I29" s="209"/>
      <c r="J29" s="123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42608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52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52" ht="25.5" hidden="1" customHeight="1" x14ac:dyDescent="0.2">
      <c r="A39" s="101">
        <v>1</v>
      </c>
      <c r="B39" s="107"/>
      <c r="C39" s="239"/>
      <c r="D39" s="240"/>
      <c r="E39" s="240"/>
      <c r="F39" s="112">
        <f>' Pol'!AC125</f>
        <v>0</v>
      </c>
      <c r="G39" s="113">
        <f>' Pol'!AD125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52" ht="25.5" hidden="1" customHeight="1" x14ac:dyDescent="0.2">
      <c r="A40" s="101"/>
      <c r="B40" s="241" t="s">
        <v>53</v>
      </c>
      <c r="C40" s="242"/>
      <c r="D40" s="242"/>
      <c r="E40" s="243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2" spans="1:52" x14ac:dyDescent="0.2">
      <c r="B42" t="s">
        <v>55</v>
      </c>
    </row>
    <row r="43" spans="1:52" x14ac:dyDescent="0.2">
      <c r="B43" s="244" t="s">
        <v>56</v>
      </c>
      <c r="C43" s="244"/>
      <c r="D43" s="244"/>
      <c r="E43" s="244"/>
      <c r="F43" s="244"/>
      <c r="G43" s="244"/>
      <c r="H43" s="244"/>
      <c r="I43" s="244"/>
      <c r="J43" s="244"/>
      <c r="AZ43" s="124" t="str">
        <f>B43</f>
        <v>SO 03   VENKOVNÍ AREÁLOVÝ VODOVOD</v>
      </c>
    </row>
    <row r="44" spans="1:52" x14ac:dyDescent="0.2">
      <c r="B44" s="244" t="s">
        <v>57</v>
      </c>
      <c r="C44" s="244"/>
      <c r="D44" s="244"/>
      <c r="E44" s="244"/>
      <c r="F44" s="244"/>
      <c r="G44" s="244"/>
      <c r="H44" s="244"/>
      <c r="I44" s="244"/>
      <c r="J44" s="244"/>
      <c r="AZ44" s="124" t="str">
        <f>B44</f>
        <v>D.2.2  VENKOVNÍ AREÁLOVÝ VODOVOD</v>
      </c>
    </row>
    <row r="47" spans="1:52" ht="15.75" x14ac:dyDescent="0.25">
      <c r="B47" s="125" t="s">
        <v>58</v>
      </c>
    </row>
    <row r="49" spans="1:10" ht="25.5" customHeight="1" x14ac:dyDescent="0.2">
      <c r="A49" s="126"/>
      <c r="B49" s="130" t="s">
        <v>16</v>
      </c>
      <c r="C49" s="130" t="s">
        <v>5</v>
      </c>
      <c r="D49" s="131"/>
      <c r="E49" s="131"/>
      <c r="F49" s="134" t="s">
        <v>59</v>
      </c>
      <c r="G49" s="134"/>
      <c r="H49" s="134"/>
      <c r="I49" s="245" t="s">
        <v>28</v>
      </c>
      <c r="J49" s="245"/>
    </row>
    <row r="50" spans="1:10" ht="25.5" customHeight="1" x14ac:dyDescent="0.2">
      <c r="A50" s="127"/>
      <c r="B50" s="135" t="s">
        <v>60</v>
      </c>
      <c r="C50" s="233" t="s">
        <v>61</v>
      </c>
      <c r="D50" s="234"/>
      <c r="E50" s="234"/>
      <c r="F50" s="137" t="s">
        <v>23</v>
      </c>
      <c r="G50" s="138"/>
      <c r="H50" s="138"/>
      <c r="I50" s="232">
        <f>' Pol'!G8</f>
        <v>0</v>
      </c>
      <c r="J50" s="232"/>
    </row>
    <row r="51" spans="1:10" ht="25.5" customHeight="1" x14ac:dyDescent="0.2">
      <c r="A51" s="127"/>
      <c r="B51" s="129" t="s">
        <v>62</v>
      </c>
      <c r="C51" s="247" t="s">
        <v>63</v>
      </c>
      <c r="D51" s="248"/>
      <c r="E51" s="248"/>
      <c r="F51" s="139" t="s">
        <v>23</v>
      </c>
      <c r="G51" s="140"/>
      <c r="H51" s="140"/>
      <c r="I51" s="246">
        <f>' Pol'!G33</f>
        <v>0</v>
      </c>
      <c r="J51" s="246"/>
    </row>
    <row r="52" spans="1:10" ht="25.5" customHeight="1" x14ac:dyDescent="0.2">
      <c r="A52" s="127"/>
      <c r="B52" s="129" t="s">
        <v>64</v>
      </c>
      <c r="C52" s="247" t="s">
        <v>65</v>
      </c>
      <c r="D52" s="248"/>
      <c r="E52" s="248"/>
      <c r="F52" s="139" t="s">
        <v>23</v>
      </c>
      <c r="G52" s="140"/>
      <c r="H52" s="140"/>
      <c r="I52" s="246">
        <f>' Pol'!G36</f>
        <v>0</v>
      </c>
      <c r="J52" s="246"/>
    </row>
    <row r="53" spans="1:10" ht="25.5" customHeight="1" x14ac:dyDescent="0.2">
      <c r="A53" s="127"/>
      <c r="B53" s="129" t="s">
        <v>66</v>
      </c>
      <c r="C53" s="247" t="s">
        <v>67</v>
      </c>
      <c r="D53" s="248"/>
      <c r="E53" s="248"/>
      <c r="F53" s="139" t="s">
        <v>23</v>
      </c>
      <c r="G53" s="140"/>
      <c r="H53" s="140"/>
      <c r="I53" s="246">
        <f>' Pol'!G45</f>
        <v>0</v>
      </c>
      <c r="J53" s="246"/>
    </row>
    <row r="54" spans="1:10" ht="25.5" customHeight="1" x14ac:dyDescent="0.2">
      <c r="A54" s="127"/>
      <c r="B54" s="129" t="s">
        <v>68</v>
      </c>
      <c r="C54" s="247" t="s">
        <v>69</v>
      </c>
      <c r="D54" s="248"/>
      <c r="E54" s="248"/>
      <c r="F54" s="139" t="s">
        <v>23</v>
      </c>
      <c r="G54" s="140"/>
      <c r="H54" s="140"/>
      <c r="I54" s="246">
        <f>' Pol'!G115</f>
        <v>0</v>
      </c>
      <c r="J54" s="246"/>
    </row>
    <row r="55" spans="1:10" ht="25.5" customHeight="1" x14ac:dyDescent="0.2">
      <c r="A55" s="127"/>
      <c r="B55" s="136" t="s">
        <v>70</v>
      </c>
      <c r="C55" s="250" t="s">
        <v>71</v>
      </c>
      <c r="D55" s="251"/>
      <c r="E55" s="251"/>
      <c r="F55" s="141" t="s">
        <v>24</v>
      </c>
      <c r="G55" s="142"/>
      <c r="H55" s="142"/>
      <c r="I55" s="249">
        <f>' Pol'!G117</f>
        <v>0</v>
      </c>
      <c r="J55" s="249"/>
    </row>
    <row r="56" spans="1:10" ht="25.5" customHeight="1" x14ac:dyDescent="0.2">
      <c r="A56" s="128"/>
      <c r="B56" s="132" t="s">
        <v>1</v>
      </c>
      <c r="C56" s="132"/>
      <c r="D56" s="133"/>
      <c r="E56" s="133"/>
      <c r="F56" s="143"/>
      <c r="G56" s="144"/>
      <c r="H56" s="144"/>
      <c r="I56" s="252">
        <f>SUM(I50:I55)</f>
        <v>0</v>
      </c>
      <c r="J56" s="252"/>
    </row>
    <row r="57" spans="1:10" x14ac:dyDescent="0.2">
      <c r="F57" s="145"/>
      <c r="G57" s="100"/>
      <c r="H57" s="145"/>
      <c r="I57" s="100"/>
      <c r="J57" s="100"/>
    </row>
    <row r="58" spans="1:10" x14ac:dyDescent="0.2">
      <c r="F58" s="145"/>
      <c r="G58" s="100"/>
      <c r="H58" s="145"/>
      <c r="I58" s="100"/>
      <c r="J58" s="100"/>
    </row>
    <row r="59" spans="1:10" x14ac:dyDescent="0.2">
      <c r="F59" s="145"/>
      <c r="G59" s="100"/>
      <c r="H59" s="145"/>
      <c r="I59" s="100"/>
      <c r="J59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E2:J2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AA19" sqref="AA19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75</v>
      </c>
    </row>
    <row r="2" spans="1:60" ht="24.95" customHeight="1" x14ac:dyDescent="0.2">
      <c r="A2" s="151" t="s">
        <v>74</v>
      </c>
      <c r="B2" s="149"/>
      <c r="C2" s="270" t="s">
        <v>297</v>
      </c>
      <c r="D2" s="271"/>
      <c r="E2" s="271"/>
      <c r="F2" s="271"/>
      <c r="G2" s="272"/>
      <c r="AE2" t="s">
        <v>76</v>
      </c>
    </row>
    <row r="3" spans="1:60" ht="24.95" hidden="1" customHeight="1" x14ac:dyDescent="0.2">
      <c r="A3" s="152" t="s">
        <v>7</v>
      </c>
      <c r="B3" s="150"/>
      <c r="C3" s="273"/>
      <c r="D3" s="273"/>
      <c r="E3" s="273"/>
      <c r="F3" s="273"/>
      <c r="G3" s="274"/>
      <c r="AE3" t="s">
        <v>77</v>
      </c>
    </row>
    <row r="4" spans="1:60" ht="24.95" hidden="1" customHeight="1" x14ac:dyDescent="0.2">
      <c r="A4" s="152" t="s">
        <v>8</v>
      </c>
      <c r="B4" s="150"/>
      <c r="C4" s="275"/>
      <c r="D4" s="273"/>
      <c r="E4" s="273"/>
      <c r="F4" s="273"/>
      <c r="G4" s="274"/>
      <c r="AE4" t="s">
        <v>78</v>
      </c>
    </row>
    <row r="5" spans="1:60" hidden="1" x14ac:dyDescent="0.2">
      <c r="A5" s="153" t="s">
        <v>79</v>
      </c>
      <c r="B5" s="154"/>
      <c r="C5" s="155"/>
      <c r="D5" s="156"/>
      <c r="E5" s="157"/>
      <c r="F5" s="157"/>
      <c r="G5" s="158"/>
      <c r="AE5" t="s">
        <v>80</v>
      </c>
    </row>
    <row r="6" spans="1:60" x14ac:dyDescent="0.2">
      <c r="D6" s="148"/>
    </row>
    <row r="7" spans="1:60" ht="38.25" x14ac:dyDescent="0.2">
      <c r="A7" s="163" t="s">
        <v>81</v>
      </c>
      <c r="B7" s="164" t="s">
        <v>82</v>
      </c>
      <c r="C7" s="164" t="s">
        <v>83</v>
      </c>
      <c r="D7" s="180" t="s">
        <v>84</v>
      </c>
      <c r="E7" s="163" t="s">
        <v>85</v>
      </c>
      <c r="F7" s="159" t="s">
        <v>86</v>
      </c>
      <c r="G7" s="181" t="s">
        <v>28</v>
      </c>
      <c r="H7" s="182" t="s">
        <v>29</v>
      </c>
      <c r="I7" s="182" t="s">
        <v>87</v>
      </c>
      <c r="J7" s="182" t="s">
        <v>30</v>
      </c>
      <c r="K7" s="182" t="s">
        <v>88</v>
      </c>
      <c r="L7" s="182" t="s">
        <v>89</v>
      </c>
      <c r="M7" s="182" t="s">
        <v>90</v>
      </c>
      <c r="N7" s="182" t="s">
        <v>91</v>
      </c>
      <c r="O7" s="182" t="s">
        <v>92</v>
      </c>
      <c r="P7" s="182" t="s">
        <v>93</v>
      </c>
      <c r="Q7" s="182" t="s">
        <v>94</v>
      </c>
      <c r="R7" s="182" t="s">
        <v>95</v>
      </c>
      <c r="S7" s="182" t="s">
        <v>96</v>
      </c>
      <c r="T7" s="182" t="s">
        <v>97</v>
      </c>
      <c r="U7" s="166" t="s">
        <v>98</v>
      </c>
    </row>
    <row r="8" spans="1:60" x14ac:dyDescent="0.2">
      <c r="A8" s="183" t="s">
        <v>99</v>
      </c>
      <c r="B8" s="184" t="s">
        <v>60</v>
      </c>
      <c r="C8" s="185" t="s">
        <v>61</v>
      </c>
      <c r="D8" s="186"/>
      <c r="E8" s="187"/>
      <c r="F8" s="188"/>
      <c r="G8" s="188">
        <f>SUMIF(AE9:AE32,"&lt;&gt;NOR",G9:G32)</f>
        <v>0</v>
      </c>
      <c r="H8" s="188"/>
      <c r="I8" s="188">
        <f>SUM(I9:I32)</f>
        <v>0</v>
      </c>
      <c r="J8" s="188"/>
      <c r="K8" s="188">
        <f>SUM(K9:K32)</f>
        <v>0</v>
      </c>
      <c r="L8" s="188"/>
      <c r="M8" s="188">
        <f>SUM(M9:M32)</f>
        <v>0</v>
      </c>
      <c r="N8" s="165"/>
      <c r="O8" s="165">
        <f>SUM(O9:O32)</f>
        <v>321.19149000000004</v>
      </c>
      <c r="P8" s="165"/>
      <c r="Q8" s="165">
        <f>SUM(Q9:Q32)</f>
        <v>103.554</v>
      </c>
      <c r="R8" s="165"/>
      <c r="S8" s="165"/>
      <c r="T8" s="183"/>
      <c r="U8" s="165">
        <f>SUM(U9:U32)</f>
        <v>4724.57</v>
      </c>
      <c r="AE8" t="s">
        <v>100</v>
      </c>
    </row>
    <row r="9" spans="1:60" outlineLevel="1" x14ac:dyDescent="0.2">
      <c r="A9" s="161">
        <v>1</v>
      </c>
      <c r="B9" s="167" t="s">
        <v>101</v>
      </c>
      <c r="C9" s="202" t="s">
        <v>102</v>
      </c>
      <c r="D9" s="169" t="s">
        <v>103</v>
      </c>
      <c r="E9" s="175">
        <v>79.2</v>
      </c>
      <c r="F9" s="177"/>
      <c r="G9" s="178">
        <f t="shared" ref="G9:G32" si="0">ROUND(E9*F9,2)</f>
        <v>0</v>
      </c>
      <c r="H9" s="177"/>
      <c r="I9" s="178">
        <f t="shared" ref="I9:I32" si="1">ROUND(E9*H9,2)</f>
        <v>0</v>
      </c>
      <c r="J9" s="177"/>
      <c r="K9" s="178">
        <f t="shared" ref="K9:K32" si="2">ROUND(E9*J9,2)</f>
        <v>0</v>
      </c>
      <c r="L9" s="178">
        <v>0</v>
      </c>
      <c r="M9" s="178">
        <f t="shared" ref="M9:M32" si="3">G9*(1+L9/100)</f>
        <v>0</v>
      </c>
      <c r="N9" s="170">
        <v>0</v>
      </c>
      <c r="O9" s="170">
        <f t="shared" ref="O9:O32" si="4">ROUND(E9*N9,5)</f>
        <v>0</v>
      </c>
      <c r="P9" s="170">
        <v>0</v>
      </c>
      <c r="Q9" s="170">
        <f t="shared" ref="Q9:Q32" si="5">ROUND(E9*P9,5)</f>
        <v>0</v>
      </c>
      <c r="R9" s="170"/>
      <c r="S9" s="170"/>
      <c r="T9" s="171">
        <v>0.17</v>
      </c>
      <c r="U9" s="170">
        <f t="shared" ref="U9:U32" si="6">ROUND(E9*T9,2)</f>
        <v>13.46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104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>
        <v>2</v>
      </c>
      <c r="B10" s="167" t="s">
        <v>105</v>
      </c>
      <c r="C10" s="202" t="s">
        <v>106</v>
      </c>
      <c r="D10" s="169" t="s">
        <v>107</v>
      </c>
      <c r="E10" s="175">
        <v>17</v>
      </c>
      <c r="F10" s="177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0</v>
      </c>
      <c r="M10" s="178">
        <f t="shared" si="3"/>
        <v>0</v>
      </c>
      <c r="N10" s="170">
        <v>3.9739999999999998E-2</v>
      </c>
      <c r="O10" s="170">
        <f t="shared" si="4"/>
        <v>0.67557999999999996</v>
      </c>
      <c r="P10" s="170">
        <v>0</v>
      </c>
      <c r="Q10" s="170">
        <f t="shared" si="5"/>
        <v>0</v>
      </c>
      <c r="R10" s="170"/>
      <c r="S10" s="170"/>
      <c r="T10" s="171">
        <v>0.753</v>
      </c>
      <c r="U10" s="170">
        <f t="shared" si="6"/>
        <v>12.8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108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3</v>
      </c>
      <c r="B11" s="167" t="s">
        <v>109</v>
      </c>
      <c r="C11" s="202" t="s">
        <v>110</v>
      </c>
      <c r="D11" s="169" t="s">
        <v>107</v>
      </c>
      <c r="E11" s="175">
        <v>1</v>
      </c>
      <c r="F11" s="177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0</v>
      </c>
      <c r="M11" s="178">
        <f t="shared" si="3"/>
        <v>0</v>
      </c>
      <c r="N11" s="170">
        <v>8.6899999999999998E-3</v>
      </c>
      <c r="O11" s="170">
        <f t="shared" si="4"/>
        <v>8.6899999999999998E-3</v>
      </c>
      <c r="P11" s="170">
        <v>0</v>
      </c>
      <c r="Q11" s="170">
        <f t="shared" si="5"/>
        <v>0</v>
      </c>
      <c r="R11" s="170"/>
      <c r="S11" s="170"/>
      <c r="T11" s="171">
        <v>0.70299999999999996</v>
      </c>
      <c r="U11" s="170">
        <f t="shared" si="6"/>
        <v>0.7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108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>
        <v>4</v>
      </c>
      <c r="B12" s="167" t="s">
        <v>111</v>
      </c>
      <c r="C12" s="202" t="s">
        <v>112</v>
      </c>
      <c r="D12" s="169" t="s">
        <v>107</v>
      </c>
      <c r="E12" s="175">
        <v>6</v>
      </c>
      <c r="F12" s="177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0</v>
      </c>
      <c r="M12" s="178">
        <f t="shared" si="3"/>
        <v>0</v>
      </c>
      <c r="N12" s="170">
        <v>1.0699999999999999E-2</v>
      </c>
      <c r="O12" s="170">
        <f t="shared" si="4"/>
        <v>6.4199999999999993E-2</v>
      </c>
      <c r="P12" s="170">
        <v>0</v>
      </c>
      <c r="Q12" s="170">
        <f t="shared" si="5"/>
        <v>0</v>
      </c>
      <c r="R12" s="170"/>
      <c r="S12" s="170"/>
      <c r="T12" s="171">
        <v>0.90800000000000003</v>
      </c>
      <c r="U12" s="170">
        <f t="shared" si="6"/>
        <v>5.45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108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5</v>
      </c>
      <c r="B13" s="167" t="s">
        <v>113</v>
      </c>
      <c r="C13" s="202" t="s">
        <v>114</v>
      </c>
      <c r="D13" s="169" t="s">
        <v>115</v>
      </c>
      <c r="E13" s="175">
        <v>528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0</v>
      </c>
      <c r="M13" s="178">
        <f t="shared" si="3"/>
        <v>0</v>
      </c>
      <c r="N13" s="170">
        <v>3.0000000000000001E-5</v>
      </c>
      <c r="O13" s="170">
        <f t="shared" si="4"/>
        <v>1.584E-2</v>
      </c>
      <c r="P13" s="170">
        <v>0</v>
      </c>
      <c r="Q13" s="170">
        <f t="shared" si="5"/>
        <v>0</v>
      </c>
      <c r="R13" s="170"/>
      <c r="S13" s="170"/>
      <c r="T13" s="171">
        <v>0.33367000000000002</v>
      </c>
      <c r="U13" s="170">
        <f t="shared" si="6"/>
        <v>176.18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104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2.5" outlineLevel="1" x14ac:dyDescent="0.2">
      <c r="A14" s="161">
        <v>6</v>
      </c>
      <c r="B14" s="167" t="s">
        <v>116</v>
      </c>
      <c r="C14" s="202" t="s">
        <v>117</v>
      </c>
      <c r="D14" s="169" t="s">
        <v>103</v>
      </c>
      <c r="E14" s="175">
        <v>593.74959999999999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0</v>
      </c>
      <c r="M14" s="178">
        <f t="shared" si="3"/>
        <v>0</v>
      </c>
      <c r="N14" s="170">
        <v>2.3500000000000001E-3</v>
      </c>
      <c r="O14" s="170">
        <f t="shared" si="4"/>
        <v>1.3953100000000001</v>
      </c>
      <c r="P14" s="170">
        <v>0</v>
      </c>
      <c r="Q14" s="170">
        <f t="shared" si="5"/>
        <v>0</v>
      </c>
      <c r="R14" s="170"/>
      <c r="S14" s="170"/>
      <c r="T14" s="171">
        <v>2.3736999999999999</v>
      </c>
      <c r="U14" s="170">
        <f t="shared" si="6"/>
        <v>1409.38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104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7</v>
      </c>
      <c r="B15" s="167" t="s">
        <v>118</v>
      </c>
      <c r="C15" s="202" t="s">
        <v>119</v>
      </c>
      <c r="D15" s="169" t="s">
        <v>103</v>
      </c>
      <c r="E15" s="175">
        <v>593.74959999999999</v>
      </c>
      <c r="F15" s="177"/>
      <c r="G15" s="178">
        <f t="shared" si="0"/>
        <v>0</v>
      </c>
      <c r="H15" s="177"/>
      <c r="I15" s="178">
        <f t="shared" si="1"/>
        <v>0</v>
      </c>
      <c r="J15" s="177"/>
      <c r="K15" s="178">
        <f t="shared" si="2"/>
        <v>0</v>
      </c>
      <c r="L15" s="178">
        <v>0</v>
      </c>
      <c r="M15" s="178">
        <f t="shared" si="3"/>
        <v>0</v>
      </c>
      <c r="N15" s="170">
        <v>0</v>
      </c>
      <c r="O15" s="170">
        <f t="shared" si="4"/>
        <v>0</v>
      </c>
      <c r="P15" s="170">
        <v>0</v>
      </c>
      <c r="Q15" s="170">
        <f t="shared" si="5"/>
        <v>0</v>
      </c>
      <c r="R15" s="170"/>
      <c r="S15" s="170"/>
      <c r="T15" s="171">
        <v>8.4000000000000005E-2</v>
      </c>
      <c r="U15" s="170">
        <f t="shared" si="6"/>
        <v>49.87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108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8</v>
      </c>
      <c r="B16" s="167" t="s">
        <v>120</v>
      </c>
      <c r="C16" s="202" t="s">
        <v>121</v>
      </c>
      <c r="D16" s="169" t="s">
        <v>115</v>
      </c>
      <c r="E16" s="175">
        <v>1057.972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0</v>
      </c>
      <c r="M16" s="178">
        <f t="shared" si="3"/>
        <v>0</v>
      </c>
      <c r="N16" s="170">
        <v>9.8999999999999999E-4</v>
      </c>
      <c r="O16" s="170">
        <f t="shared" si="4"/>
        <v>1.04739</v>
      </c>
      <c r="P16" s="170">
        <v>0</v>
      </c>
      <c r="Q16" s="170">
        <f t="shared" si="5"/>
        <v>0</v>
      </c>
      <c r="R16" s="170"/>
      <c r="S16" s="170"/>
      <c r="T16" s="171">
        <v>0.23599999999999999</v>
      </c>
      <c r="U16" s="170">
        <f t="shared" si="6"/>
        <v>249.68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108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9</v>
      </c>
      <c r="B17" s="167" t="s">
        <v>122</v>
      </c>
      <c r="C17" s="202" t="s">
        <v>123</v>
      </c>
      <c r="D17" s="169" t="s">
        <v>115</v>
      </c>
      <c r="E17" s="175">
        <v>1057.972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0</v>
      </c>
      <c r="M17" s="178">
        <f t="shared" si="3"/>
        <v>0</v>
      </c>
      <c r="N17" s="170">
        <v>0</v>
      </c>
      <c r="O17" s="170">
        <f t="shared" si="4"/>
        <v>0</v>
      </c>
      <c r="P17" s="170">
        <v>0</v>
      </c>
      <c r="Q17" s="170">
        <f t="shared" si="5"/>
        <v>0</v>
      </c>
      <c r="R17" s="170"/>
      <c r="S17" s="170"/>
      <c r="T17" s="171">
        <v>7.0000000000000007E-2</v>
      </c>
      <c r="U17" s="170">
        <f t="shared" si="6"/>
        <v>74.06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108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>
        <v>10</v>
      </c>
      <c r="B18" s="167" t="s">
        <v>124</v>
      </c>
      <c r="C18" s="202" t="s">
        <v>125</v>
      </c>
      <c r="D18" s="169" t="s">
        <v>103</v>
      </c>
      <c r="E18" s="175">
        <v>593.74959999999999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0</v>
      </c>
      <c r="M18" s="178">
        <f t="shared" si="3"/>
        <v>0</v>
      </c>
      <c r="N18" s="170">
        <v>0</v>
      </c>
      <c r="O18" s="170">
        <f t="shared" si="4"/>
        <v>0</v>
      </c>
      <c r="P18" s="170">
        <v>0</v>
      </c>
      <c r="Q18" s="170">
        <f t="shared" si="5"/>
        <v>0</v>
      </c>
      <c r="R18" s="170"/>
      <c r="S18" s="170"/>
      <c r="T18" s="171">
        <v>0.34499999999999997</v>
      </c>
      <c r="U18" s="170">
        <f t="shared" si="6"/>
        <v>204.84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108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ht="22.5" outlineLevel="1" x14ac:dyDescent="0.2">
      <c r="A19" s="161">
        <v>11</v>
      </c>
      <c r="B19" s="167" t="s">
        <v>126</v>
      </c>
      <c r="C19" s="202" t="s">
        <v>127</v>
      </c>
      <c r="D19" s="169" t="s">
        <v>103</v>
      </c>
      <c r="E19" s="175">
        <v>235.4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0</v>
      </c>
      <c r="M19" s="178">
        <f t="shared" si="3"/>
        <v>0</v>
      </c>
      <c r="N19" s="170">
        <v>0</v>
      </c>
      <c r="O19" s="170">
        <f t="shared" si="4"/>
        <v>0</v>
      </c>
      <c r="P19" s="170">
        <v>0</v>
      </c>
      <c r="Q19" s="170">
        <f t="shared" si="5"/>
        <v>0</v>
      </c>
      <c r="R19" s="170"/>
      <c r="S19" s="170"/>
      <c r="T19" s="171">
        <v>5.1999999999999998E-3</v>
      </c>
      <c r="U19" s="170">
        <f t="shared" si="6"/>
        <v>1.22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108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12</v>
      </c>
      <c r="B20" s="167" t="s">
        <v>128</v>
      </c>
      <c r="C20" s="202" t="s">
        <v>129</v>
      </c>
      <c r="D20" s="169" t="s">
        <v>103</v>
      </c>
      <c r="E20" s="175">
        <v>235.4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0</v>
      </c>
      <c r="M20" s="178">
        <f t="shared" si="3"/>
        <v>0</v>
      </c>
      <c r="N20" s="170">
        <v>0</v>
      </c>
      <c r="O20" s="170">
        <f t="shared" si="4"/>
        <v>0</v>
      </c>
      <c r="P20" s="170">
        <v>0</v>
      </c>
      <c r="Q20" s="170">
        <f t="shared" si="5"/>
        <v>0</v>
      </c>
      <c r="R20" s="170"/>
      <c r="S20" s="170"/>
      <c r="T20" s="171">
        <v>0.65200000000000002</v>
      </c>
      <c r="U20" s="170">
        <f t="shared" si="6"/>
        <v>153.47999999999999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108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13</v>
      </c>
      <c r="B21" s="167" t="s">
        <v>130</v>
      </c>
      <c r="C21" s="202" t="s">
        <v>131</v>
      </c>
      <c r="D21" s="169" t="s">
        <v>103</v>
      </c>
      <c r="E21" s="175">
        <v>235.4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0</v>
      </c>
      <c r="M21" s="178">
        <f t="shared" si="3"/>
        <v>0</v>
      </c>
      <c r="N21" s="170">
        <v>0</v>
      </c>
      <c r="O21" s="170">
        <f t="shared" si="4"/>
        <v>0</v>
      </c>
      <c r="P21" s="170">
        <v>0</v>
      </c>
      <c r="Q21" s="170">
        <f t="shared" si="5"/>
        <v>0</v>
      </c>
      <c r="R21" s="170"/>
      <c r="S21" s="170"/>
      <c r="T21" s="171">
        <v>8.9999999999999993E-3</v>
      </c>
      <c r="U21" s="170">
        <f t="shared" si="6"/>
        <v>2.12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108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ht="22.5" outlineLevel="1" x14ac:dyDescent="0.2">
      <c r="A22" s="161">
        <v>14</v>
      </c>
      <c r="B22" s="167" t="s">
        <v>132</v>
      </c>
      <c r="C22" s="202" t="s">
        <v>133</v>
      </c>
      <c r="D22" s="169" t="s">
        <v>103</v>
      </c>
      <c r="E22" s="175">
        <v>187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0</v>
      </c>
      <c r="M22" s="178">
        <f t="shared" si="3"/>
        <v>0</v>
      </c>
      <c r="N22" s="170">
        <v>1.7</v>
      </c>
      <c r="O22" s="170">
        <f t="shared" si="4"/>
        <v>317.89999999999998</v>
      </c>
      <c r="P22" s="170">
        <v>0</v>
      </c>
      <c r="Q22" s="170">
        <f t="shared" si="5"/>
        <v>0</v>
      </c>
      <c r="R22" s="170"/>
      <c r="S22" s="170"/>
      <c r="T22" s="171">
        <v>1.587</v>
      </c>
      <c r="U22" s="170">
        <f t="shared" si="6"/>
        <v>296.77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108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15</v>
      </c>
      <c r="B23" s="167" t="s">
        <v>134</v>
      </c>
      <c r="C23" s="202" t="s">
        <v>135</v>
      </c>
      <c r="D23" s="169" t="s">
        <v>103</v>
      </c>
      <c r="E23" s="175">
        <v>358.34960000000001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0</v>
      </c>
      <c r="M23" s="178">
        <f t="shared" si="3"/>
        <v>0</v>
      </c>
      <c r="N23" s="170">
        <v>0</v>
      </c>
      <c r="O23" s="170">
        <f t="shared" si="4"/>
        <v>0</v>
      </c>
      <c r="P23" s="170">
        <v>0</v>
      </c>
      <c r="Q23" s="170">
        <f t="shared" si="5"/>
        <v>0</v>
      </c>
      <c r="R23" s="170"/>
      <c r="S23" s="170"/>
      <c r="T23" s="171">
        <v>0.20200000000000001</v>
      </c>
      <c r="U23" s="170">
        <f t="shared" si="6"/>
        <v>72.39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16</v>
      </c>
      <c r="B24" s="167" t="s">
        <v>136</v>
      </c>
      <c r="C24" s="202" t="s">
        <v>137</v>
      </c>
      <c r="D24" s="169" t="s">
        <v>115</v>
      </c>
      <c r="E24" s="175">
        <v>15.4</v>
      </c>
      <c r="F24" s="177"/>
      <c r="G24" s="178">
        <f t="shared" si="0"/>
        <v>0</v>
      </c>
      <c r="H24" s="177"/>
      <c r="I24" s="178">
        <f t="shared" si="1"/>
        <v>0</v>
      </c>
      <c r="J24" s="177"/>
      <c r="K24" s="178">
        <f t="shared" si="2"/>
        <v>0</v>
      </c>
      <c r="L24" s="178">
        <v>0</v>
      </c>
      <c r="M24" s="178">
        <f t="shared" si="3"/>
        <v>0</v>
      </c>
      <c r="N24" s="170">
        <v>0</v>
      </c>
      <c r="O24" s="170">
        <f t="shared" si="4"/>
        <v>0</v>
      </c>
      <c r="P24" s="170">
        <v>0.22</v>
      </c>
      <c r="Q24" s="170">
        <f t="shared" si="5"/>
        <v>3.3879999999999999</v>
      </c>
      <c r="R24" s="170"/>
      <c r="S24" s="170"/>
      <c r="T24" s="171">
        <v>0.251</v>
      </c>
      <c r="U24" s="170">
        <f t="shared" si="6"/>
        <v>3.87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108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17</v>
      </c>
      <c r="B25" s="167" t="s">
        <v>138</v>
      </c>
      <c r="C25" s="202" t="s">
        <v>139</v>
      </c>
      <c r="D25" s="169" t="s">
        <v>115</v>
      </c>
      <c r="E25" s="175">
        <v>15.4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0</v>
      </c>
      <c r="M25" s="178">
        <f t="shared" si="3"/>
        <v>0</v>
      </c>
      <c r="N25" s="170">
        <v>0</v>
      </c>
      <c r="O25" s="170">
        <f t="shared" si="4"/>
        <v>0</v>
      </c>
      <c r="P25" s="170">
        <v>0.36</v>
      </c>
      <c r="Q25" s="170">
        <f t="shared" si="5"/>
        <v>5.5439999999999996</v>
      </c>
      <c r="R25" s="170"/>
      <c r="S25" s="170"/>
      <c r="T25" s="171">
        <v>1.2270000000000001</v>
      </c>
      <c r="U25" s="170">
        <f t="shared" si="6"/>
        <v>18.899999999999999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108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18</v>
      </c>
      <c r="B26" s="167" t="s">
        <v>140</v>
      </c>
      <c r="C26" s="202" t="s">
        <v>141</v>
      </c>
      <c r="D26" s="169" t="s">
        <v>115</v>
      </c>
      <c r="E26" s="175">
        <v>15.4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0</v>
      </c>
      <c r="M26" s="178">
        <f t="shared" si="3"/>
        <v>0</v>
      </c>
      <c r="N26" s="170">
        <v>0</v>
      </c>
      <c r="O26" s="170">
        <f t="shared" si="4"/>
        <v>0</v>
      </c>
      <c r="P26" s="170">
        <v>0.11</v>
      </c>
      <c r="Q26" s="170">
        <f t="shared" si="5"/>
        <v>1.694</v>
      </c>
      <c r="R26" s="170"/>
      <c r="S26" s="170"/>
      <c r="T26" s="171">
        <v>0.2</v>
      </c>
      <c r="U26" s="170">
        <f t="shared" si="6"/>
        <v>3.08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108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>
        <v>19</v>
      </c>
      <c r="B27" s="167" t="s">
        <v>142</v>
      </c>
      <c r="C27" s="202" t="s">
        <v>143</v>
      </c>
      <c r="D27" s="169" t="s">
        <v>115</v>
      </c>
      <c r="E27" s="175">
        <v>70.400000000000006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0</v>
      </c>
      <c r="M27" s="178">
        <f t="shared" si="3"/>
        <v>0</v>
      </c>
      <c r="N27" s="170">
        <v>0</v>
      </c>
      <c r="O27" s="170">
        <f t="shared" si="4"/>
        <v>0</v>
      </c>
      <c r="P27" s="170">
        <v>0.44</v>
      </c>
      <c r="Q27" s="170">
        <f t="shared" si="5"/>
        <v>30.975999999999999</v>
      </c>
      <c r="R27" s="170"/>
      <c r="S27" s="170"/>
      <c r="T27" s="171">
        <v>0.376</v>
      </c>
      <c r="U27" s="170">
        <f t="shared" si="6"/>
        <v>26.47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20</v>
      </c>
      <c r="B28" s="167" t="s">
        <v>144</v>
      </c>
      <c r="C28" s="202" t="s">
        <v>145</v>
      </c>
      <c r="D28" s="169" t="s">
        <v>115</v>
      </c>
      <c r="E28" s="175">
        <v>70.400000000000006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0</v>
      </c>
      <c r="M28" s="178">
        <f t="shared" si="3"/>
        <v>0</v>
      </c>
      <c r="N28" s="170">
        <v>0</v>
      </c>
      <c r="O28" s="170">
        <f t="shared" si="4"/>
        <v>0</v>
      </c>
      <c r="P28" s="170">
        <v>0.66</v>
      </c>
      <c r="Q28" s="170">
        <f t="shared" si="5"/>
        <v>46.463999999999999</v>
      </c>
      <c r="R28" s="170"/>
      <c r="S28" s="170"/>
      <c r="T28" s="171">
        <v>1.0529999999999999</v>
      </c>
      <c r="U28" s="170">
        <f t="shared" si="6"/>
        <v>74.13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108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21</v>
      </c>
      <c r="B29" s="167" t="s">
        <v>146</v>
      </c>
      <c r="C29" s="202" t="s">
        <v>147</v>
      </c>
      <c r="D29" s="169" t="s">
        <v>115</v>
      </c>
      <c r="E29" s="175">
        <v>70.400000000000006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0</v>
      </c>
      <c r="M29" s="178">
        <f t="shared" si="3"/>
        <v>0</v>
      </c>
      <c r="N29" s="170">
        <v>0</v>
      </c>
      <c r="O29" s="170">
        <f t="shared" si="4"/>
        <v>0</v>
      </c>
      <c r="P29" s="170">
        <v>0.22</v>
      </c>
      <c r="Q29" s="170">
        <f t="shared" si="5"/>
        <v>15.488</v>
      </c>
      <c r="R29" s="170"/>
      <c r="S29" s="170"/>
      <c r="T29" s="171">
        <v>0.375</v>
      </c>
      <c r="U29" s="170">
        <f t="shared" si="6"/>
        <v>26.4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22</v>
      </c>
      <c r="B30" s="167" t="s">
        <v>148</v>
      </c>
      <c r="C30" s="202" t="s">
        <v>149</v>
      </c>
      <c r="D30" s="169" t="s">
        <v>115</v>
      </c>
      <c r="E30" s="175">
        <v>528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0</v>
      </c>
      <c r="M30" s="178">
        <f t="shared" si="3"/>
        <v>0</v>
      </c>
      <c r="N30" s="170">
        <v>3.0000000000000001E-5</v>
      </c>
      <c r="O30" s="170">
        <f t="shared" si="4"/>
        <v>1.584E-2</v>
      </c>
      <c r="P30" s="170">
        <v>0</v>
      </c>
      <c r="Q30" s="170">
        <f t="shared" si="5"/>
        <v>0</v>
      </c>
      <c r="R30" s="170"/>
      <c r="S30" s="170"/>
      <c r="T30" s="171">
        <v>0.06</v>
      </c>
      <c r="U30" s="170">
        <f t="shared" si="6"/>
        <v>31.68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104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>
        <v>23</v>
      </c>
      <c r="B31" s="167" t="s">
        <v>150</v>
      </c>
      <c r="C31" s="202" t="s">
        <v>151</v>
      </c>
      <c r="D31" s="169" t="s">
        <v>115</v>
      </c>
      <c r="E31" s="175">
        <v>528</v>
      </c>
      <c r="F31" s="177"/>
      <c r="G31" s="178">
        <f t="shared" si="0"/>
        <v>0</v>
      </c>
      <c r="H31" s="177"/>
      <c r="I31" s="178">
        <f t="shared" si="1"/>
        <v>0</v>
      </c>
      <c r="J31" s="177"/>
      <c r="K31" s="178">
        <f t="shared" si="2"/>
        <v>0</v>
      </c>
      <c r="L31" s="178">
        <v>0</v>
      </c>
      <c r="M31" s="178">
        <f t="shared" si="3"/>
        <v>0</v>
      </c>
      <c r="N31" s="170">
        <v>1.2999999999999999E-4</v>
      </c>
      <c r="O31" s="170">
        <f t="shared" si="4"/>
        <v>6.8640000000000007E-2</v>
      </c>
      <c r="P31" s="170">
        <v>0</v>
      </c>
      <c r="Q31" s="170">
        <f t="shared" si="5"/>
        <v>0</v>
      </c>
      <c r="R31" s="170"/>
      <c r="S31" s="170"/>
      <c r="T31" s="171">
        <v>7.0389999999999994E-2</v>
      </c>
      <c r="U31" s="170">
        <f t="shared" si="6"/>
        <v>37.17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104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33.75" outlineLevel="1" x14ac:dyDescent="0.2">
      <c r="A32" s="161">
        <v>24</v>
      </c>
      <c r="B32" s="167" t="s">
        <v>152</v>
      </c>
      <c r="C32" s="202" t="s">
        <v>153</v>
      </c>
      <c r="D32" s="169" t="s">
        <v>107</v>
      </c>
      <c r="E32" s="175">
        <v>310</v>
      </c>
      <c r="F32" s="177"/>
      <c r="G32" s="178">
        <f t="shared" si="0"/>
        <v>0</v>
      </c>
      <c r="H32" s="177"/>
      <c r="I32" s="178">
        <f t="shared" si="1"/>
        <v>0</v>
      </c>
      <c r="J32" s="177"/>
      <c r="K32" s="178">
        <f t="shared" si="2"/>
        <v>0</v>
      </c>
      <c r="L32" s="178">
        <v>0</v>
      </c>
      <c r="M32" s="178">
        <f t="shared" si="3"/>
        <v>0</v>
      </c>
      <c r="N32" s="170">
        <v>0</v>
      </c>
      <c r="O32" s="170">
        <f t="shared" si="4"/>
        <v>0</v>
      </c>
      <c r="P32" s="170">
        <v>0</v>
      </c>
      <c r="Q32" s="170">
        <f t="shared" si="5"/>
        <v>0</v>
      </c>
      <c r="R32" s="170"/>
      <c r="S32" s="170"/>
      <c r="T32" s="171">
        <v>5.7434399999999997</v>
      </c>
      <c r="U32" s="170">
        <f t="shared" si="6"/>
        <v>1780.47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104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x14ac:dyDescent="0.2">
      <c r="A33" s="162" t="s">
        <v>99</v>
      </c>
      <c r="B33" s="168" t="s">
        <v>62</v>
      </c>
      <c r="C33" s="203" t="s">
        <v>63</v>
      </c>
      <c r="D33" s="172"/>
      <c r="E33" s="176"/>
      <c r="F33" s="179"/>
      <c r="G33" s="179">
        <f>SUMIF(AE34:AE35,"&lt;&gt;NOR",G34:G35)</f>
        <v>0</v>
      </c>
      <c r="H33" s="179"/>
      <c r="I33" s="179">
        <f>SUM(I34:I35)</f>
        <v>0</v>
      </c>
      <c r="J33" s="179"/>
      <c r="K33" s="179">
        <f>SUM(K34:K35)</f>
        <v>0</v>
      </c>
      <c r="L33" s="179"/>
      <c r="M33" s="179">
        <f>SUM(M34:M35)</f>
        <v>0</v>
      </c>
      <c r="N33" s="173"/>
      <c r="O33" s="173">
        <f>SUM(O34:O35)</f>
        <v>17.5672</v>
      </c>
      <c r="P33" s="173"/>
      <c r="Q33" s="173">
        <f>SUM(Q34:Q35)</f>
        <v>0</v>
      </c>
      <c r="R33" s="173"/>
      <c r="S33" s="173"/>
      <c r="T33" s="174"/>
      <c r="U33" s="173">
        <f>SUM(U34:U35)</f>
        <v>19.89</v>
      </c>
      <c r="AE33" t="s">
        <v>100</v>
      </c>
    </row>
    <row r="34" spans="1:60" outlineLevel="1" x14ac:dyDescent="0.2">
      <c r="A34" s="161">
        <v>25</v>
      </c>
      <c r="B34" s="167" t="s">
        <v>154</v>
      </c>
      <c r="C34" s="202" t="s">
        <v>155</v>
      </c>
      <c r="D34" s="169" t="s">
        <v>103</v>
      </c>
      <c r="E34" s="175">
        <v>7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0</v>
      </c>
      <c r="M34" s="178">
        <f>G34*(1+L34/100)</f>
        <v>0</v>
      </c>
      <c r="N34" s="170">
        <v>2.5</v>
      </c>
      <c r="O34" s="170">
        <f>ROUND(E34*N34,5)</f>
        <v>17.5</v>
      </c>
      <c r="P34" s="170">
        <v>0</v>
      </c>
      <c r="Q34" s="170">
        <f>ROUND(E34*P34,5)</f>
        <v>0</v>
      </c>
      <c r="R34" s="170"/>
      <c r="S34" s="170"/>
      <c r="T34" s="171">
        <v>1.1919999999999999</v>
      </c>
      <c r="U34" s="170">
        <f>ROUND(E34*T34,2)</f>
        <v>8.34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108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26</v>
      </c>
      <c r="B35" s="167" t="s">
        <v>156</v>
      </c>
      <c r="C35" s="202" t="s">
        <v>157</v>
      </c>
      <c r="D35" s="169" t="s">
        <v>115</v>
      </c>
      <c r="E35" s="175">
        <v>14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0</v>
      </c>
      <c r="M35" s="178">
        <f>G35*(1+L35/100)</f>
        <v>0</v>
      </c>
      <c r="N35" s="170">
        <v>4.7999999999999996E-3</v>
      </c>
      <c r="O35" s="170">
        <f>ROUND(E35*N35,5)</f>
        <v>6.7199999999999996E-2</v>
      </c>
      <c r="P35" s="170">
        <v>0</v>
      </c>
      <c r="Q35" s="170">
        <f>ROUND(E35*P35,5)</f>
        <v>0</v>
      </c>
      <c r="R35" s="170"/>
      <c r="S35" s="170"/>
      <c r="T35" s="171">
        <v>0.82499999999999996</v>
      </c>
      <c r="U35" s="170">
        <f>ROUND(E35*T35,2)</f>
        <v>11.55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108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x14ac:dyDescent="0.2">
      <c r="A36" s="162" t="s">
        <v>99</v>
      </c>
      <c r="B36" s="168" t="s">
        <v>64</v>
      </c>
      <c r="C36" s="203" t="s">
        <v>65</v>
      </c>
      <c r="D36" s="172"/>
      <c r="E36" s="176"/>
      <c r="F36" s="179"/>
      <c r="G36" s="179">
        <f>SUMIF(AE37:AE44,"&lt;&gt;NOR",G37:G44)</f>
        <v>0</v>
      </c>
      <c r="H36" s="179"/>
      <c r="I36" s="179">
        <f>SUM(I37:I44)</f>
        <v>0</v>
      </c>
      <c r="J36" s="179"/>
      <c r="K36" s="179">
        <f>SUM(K37:K44)</f>
        <v>0</v>
      </c>
      <c r="L36" s="179"/>
      <c r="M36" s="179">
        <f>SUM(M37:M44)</f>
        <v>0</v>
      </c>
      <c r="N36" s="173"/>
      <c r="O36" s="173">
        <f>SUM(O37:O44)</f>
        <v>281.53043000000002</v>
      </c>
      <c r="P36" s="173"/>
      <c r="Q36" s="173">
        <f>SUM(Q37:Q44)</f>
        <v>272.8</v>
      </c>
      <c r="R36" s="173"/>
      <c r="S36" s="173"/>
      <c r="T36" s="174"/>
      <c r="U36" s="173">
        <f>SUM(U37:U44)</f>
        <v>732.29000000000008</v>
      </c>
      <c r="AE36" t="s">
        <v>100</v>
      </c>
    </row>
    <row r="37" spans="1:60" outlineLevel="1" x14ac:dyDescent="0.2">
      <c r="A37" s="161">
        <v>27</v>
      </c>
      <c r="B37" s="167" t="s">
        <v>158</v>
      </c>
      <c r="C37" s="202" t="s">
        <v>159</v>
      </c>
      <c r="D37" s="169" t="s">
        <v>115</v>
      </c>
      <c r="E37" s="175">
        <v>15.4</v>
      </c>
      <c r="F37" s="177"/>
      <c r="G37" s="178">
        <f t="shared" ref="G37:G44" si="7">ROUND(E37*F37,2)</f>
        <v>0</v>
      </c>
      <c r="H37" s="177"/>
      <c r="I37" s="178">
        <f t="shared" ref="I37:I44" si="8">ROUND(E37*H37,2)</f>
        <v>0</v>
      </c>
      <c r="J37" s="177"/>
      <c r="K37" s="178">
        <f t="shared" ref="K37:K44" si="9">ROUND(E37*J37,2)</f>
        <v>0</v>
      </c>
      <c r="L37" s="178">
        <v>0</v>
      </c>
      <c r="M37" s="178">
        <f t="shared" ref="M37:M44" si="10">G37*(1+L37/100)</f>
        <v>0</v>
      </c>
      <c r="N37" s="170">
        <v>0.14168</v>
      </c>
      <c r="O37" s="170">
        <f t="shared" ref="O37:O44" si="11">ROUND(E37*N37,5)</f>
        <v>2.18187</v>
      </c>
      <c r="P37" s="170">
        <v>0</v>
      </c>
      <c r="Q37" s="170">
        <f t="shared" ref="Q37:Q44" si="12">ROUND(E37*P37,5)</f>
        <v>0</v>
      </c>
      <c r="R37" s="170"/>
      <c r="S37" s="170"/>
      <c r="T37" s="171">
        <v>2.4E-2</v>
      </c>
      <c r="U37" s="170">
        <f t="shared" ref="U37:U44" si="13">ROUND(E37*T37,2)</f>
        <v>0.37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108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28</v>
      </c>
      <c r="B38" s="167" t="s">
        <v>160</v>
      </c>
      <c r="C38" s="202" t="s">
        <v>161</v>
      </c>
      <c r="D38" s="169" t="s">
        <v>115</v>
      </c>
      <c r="E38" s="175">
        <v>15.4</v>
      </c>
      <c r="F38" s="177"/>
      <c r="G38" s="178">
        <f t="shared" si="7"/>
        <v>0</v>
      </c>
      <c r="H38" s="177"/>
      <c r="I38" s="178">
        <f t="shared" si="8"/>
        <v>0</v>
      </c>
      <c r="J38" s="177"/>
      <c r="K38" s="178">
        <f t="shared" si="9"/>
        <v>0</v>
      </c>
      <c r="L38" s="178">
        <v>0</v>
      </c>
      <c r="M38" s="178">
        <f t="shared" si="10"/>
        <v>0</v>
      </c>
      <c r="N38" s="170">
        <v>0.25252000000000002</v>
      </c>
      <c r="O38" s="170">
        <f t="shared" si="11"/>
        <v>3.8888099999999999</v>
      </c>
      <c r="P38" s="170">
        <v>0</v>
      </c>
      <c r="Q38" s="170">
        <f t="shared" si="12"/>
        <v>0</v>
      </c>
      <c r="R38" s="170"/>
      <c r="S38" s="170"/>
      <c r="T38" s="171">
        <v>0.38800000000000001</v>
      </c>
      <c r="U38" s="170">
        <f t="shared" si="13"/>
        <v>5.98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108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>
        <v>29</v>
      </c>
      <c r="B39" s="167" t="s">
        <v>162</v>
      </c>
      <c r="C39" s="202" t="s">
        <v>163</v>
      </c>
      <c r="D39" s="169" t="s">
        <v>115</v>
      </c>
      <c r="E39" s="175">
        <v>15.4</v>
      </c>
      <c r="F39" s="177"/>
      <c r="G39" s="178">
        <f t="shared" si="7"/>
        <v>0</v>
      </c>
      <c r="H39" s="177"/>
      <c r="I39" s="178">
        <f t="shared" si="8"/>
        <v>0</v>
      </c>
      <c r="J39" s="177"/>
      <c r="K39" s="178">
        <f t="shared" si="9"/>
        <v>0</v>
      </c>
      <c r="L39" s="178">
        <v>0</v>
      </c>
      <c r="M39" s="178">
        <f t="shared" si="10"/>
        <v>0</v>
      </c>
      <c r="N39" s="170">
        <v>7.349E-2</v>
      </c>
      <c r="O39" s="170">
        <f t="shared" si="11"/>
        <v>1.13175</v>
      </c>
      <c r="P39" s="170">
        <v>0</v>
      </c>
      <c r="Q39" s="170">
        <f t="shared" si="12"/>
        <v>0</v>
      </c>
      <c r="R39" s="170"/>
      <c r="S39" s="170"/>
      <c r="T39" s="171">
        <v>0.19800000000000001</v>
      </c>
      <c r="U39" s="170">
        <f t="shared" si="13"/>
        <v>3.05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108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>
        <v>30</v>
      </c>
      <c r="B40" s="167" t="s">
        <v>164</v>
      </c>
      <c r="C40" s="202" t="s">
        <v>165</v>
      </c>
      <c r="D40" s="169" t="s">
        <v>115</v>
      </c>
      <c r="E40" s="175">
        <v>15.4</v>
      </c>
      <c r="F40" s="177"/>
      <c r="G40" s="178">
        <f t="shared" si="7"/>
        <v>0</v>
      </c>
      <c r="H40" s="177"/>
      <c r="I40" s="178">
        <f t="shared" si="8"/>
        <v>0</v>
      </c>
      <c r="J40" s="177"/>
      <c r="K40" s="178">
        <f t="shared" si="9"/>
        <v>0</v>
      </c>
      <c r="L40" s="178">
        <v>0</v>
      </c>
      <c r="M40" s="178">
        <f t="shared" si="10"/>
        <v>0</v>
      </c>
      <c r="N40" s="170">
        <v>1.0619999999999999E-2</v>
      </c>
      <c r="O40" s="170">
        <f t="shared" si="11"/>
        <v>0.16355</v>
      </c>
      <c r="P40" s="170">
        <v>0</v>
      </c>
      <c r="Q40" s="170">
        <f t="shared" si="12"/>
        <v>0</v>
      </c>
      <c r="R40" s="170"/>
      <c r="S40" s="170"/>
      <c r="T40" s="171">
        <v>8.9999999999999993E-3</v>
      </c>
      <c r="U40" s="170">
        <f t="shared" si="13"/>
        <v>0.14000000000000001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108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31</v>
      </c>
      <c r="B41" s="167" t="s">
        <v>166</v>
      </c>
      <c r="C41" s="202" t="s">
        <v>167</v>
      </c>
      <c r="D41" s="169" t="s">
        <v>115</v>
      </c>
      <c r="E41" s="175">
        <v>70.400000000000006</v>
      </c>
      <c r="F41" s="177"/>
      <c r="G41" s="178">
        <f t="shared" si="7"/>
        <v>0</v>
      </c>
      <c r="H41" s="177"/>
      <c r="I41" s="178">
        <f t="shared" si="8"/>
        <v>0</v>
      </c>
      <c r="J41" s="177"/>
      <c r="K41" s="178">
        <f t="shared" si="9"/>
        <v>0</v>
      </c>
      <c r="L41" s="178">
        <v>0</v>
      </c>
      <c r="M41" s="178">
        <f t="shared" si="10"/>
        <v>0</v>
      </c>
      <c r="N41" s="170">
        <v>0.40481</v>
      </c>
      <c r="O41" s="170">
        <f t="shared" si="11"/>
        <v>28.498619999999999</v>
      </c>
      <c r="P41" s="170">
        <v>0</v>
      </c>
      <c r="Q41" s="170">
        <f t="shared" si="12"/>
        <v>0</v>
      </c>
      <c r="R41" s="170"/>
      <c r="S41" s="170"/>
      <c r="T41" s="171">
        <v>1.9E-2</v>
      </c>
      <c r="U41" s="170">
        <f t="shared" si="13"/>
        <v>1.34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108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>
        <v>32</v>
      </c>
      <c r="B42" s="167" t="s">
        <v>168</v>
      </c>
      <c r="C42" s="202" t="s">
        <v>169</v>
      </c>
      <c r="D42" s="169" t="s">
        <v>115</v>
      </c>
      <c r="E42" s="175">
        <v>70.400000000000006</v>
      </c>
      <c r="F42" s="177"/>
      <c r="G42" s="178">
        <f t="shared" si="7"/>
        <v>0</v>
      </c>
      <c r="H42" s="177"/>
      <c r="I42" s="178">
        <f t="shared" si="8"/>
        <v>0</v>
      </c>
      <c r="J42" s="177"/>
      <c r="K42" s="178">
        <f t="shared" si="9"/>
        <v>0</v>
      </c>
      <c r="L42" s="178">
        <v>0</v>
      </c>
      <c r="M42" s="178">
        <f t="shared" si="10"/>
        <v>0</v>
      </c>
      <c r="N42" s="170">
        <v>0.57699999999999996</v>
      </c>
      <c r="O42" s="170">
        <f t="shared" si="11"/>
        <v>40.620800000000003</v>
      </c>
      <c r="P42" s="170">
        <v>0</v>
      </c>
      <c r="Q42" s="170">
        <f t="shared" si="12"/>
        <v>0</v>
      </c>
      <c r="R42" s="170"/>
      <c r="S42" s="170"/>
      <c r="T42" s="171">
        <v>2.4E-2</v>
      </c>
      <c r="U42" s="170">
        <f t="shared" si="13"/>
        <v>1.69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108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33</v>
      </c>
      <c r="B43" s="167" t="s">
        <v>170</v>
      </c>
      <c r="C43" s="202" t="s">
        <v>171</v>
      </c>
      <c r="D43" s="169" t="s">
        <v>115</v>
      </c>
      <c r="E43" s="175">
        <v>70.400000000000006</v>
      </c>
      <c r="F43" s="177"/>
      <c r="G43" s="178">
        <f t="shared" si="7"/>
        <v>0</v>
      </c>
      <c r="H43" s="177"/>
      <c r="I43" s="178">
        <f t="shared" si="8"/>
        <v>0</v>
      </c>
      <c r="J43" s="177"/>
      <c r="K43" s="178">
        <f t="shared" si="9"/>
        <v>0</v>
      </c>
      <c r="L43" s="178">
        <v>0</v>
      </c>
      <c r="M43" s="178">
        <f t="shared" si="10"/>
        <v>0</v>
      </c>
      <c r="N43" s="170">
        <v>7.0699999999999999E-3</v>
      </c>
      <c r="O43" s="170">
        <f t="shared" si="11"/>
        <v>0.49773000000000001</v>
      </c>
      <c r="P43" s="170">
        <v>0</v>
      </c>
      <c r="Q43" s="170">
        <f t="shared" si="12"/>
        <v>0</v>
      </c>
      <c r="R43" s="170"/>
      <c r="S43" s="170"/>
      <c r="T43" s="171">
        <v>2E-3</v>
      </c>
      <c r="U43" s="170">
        <f t="shared" si="13"/>
        <v>0.14000000000000001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108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ht="22.5" outlineLevel="1" x14ac:dyDescent="0.2">
      <c r="A44" s="161">
        <v>34</v>
      </c>
      <c r="B44" s="167" t="s">
        <v>172</v>
      </c>
      <c r="C44" s="202" t="s">
        <v>173</v>
      </c>
      <c r="D44" s="169" t="s">
        <v>115</v>
      </c>
      <c r="E44" s="175">
        <v>310</v>
      </c>
      <c r="F44" s="177"/>
      <c r="G44" s="178">
        <f t="shared" si="7"/>
        <v>0</v>
      </c>
      <c r="H44" s="177"/>
      <c r="I44" s="178">
        <f t="shared" si="8"/>
        <v>0</v>
      </c>
      <c r="J44" s="177"/>
      <c r="K44" s="178">
        <f t="shared" si="9"/>
        <v>0</v>
      </c>
      <c r="L44" s="178">
        <v>0</v>
      </c>
      <c r="M44" s="178">
        <f t="shared" si="10"/>
        <v>0</v>
      </c>
      <c r="N44" s="170">
        <v>0.65983000000000003</v>
      </c>
      <c r="O44" s="170">
        <f t="shared" si="11"/>
        <v>204.54730000000001</v>
      </c>
      <c r="P44" s="170">
        <v>0.88</v>
      </c>
      <c r="Q44" s="170">
        <f t="shared" si="12"/>
        <v>272.8</v>
      </c>
      <c r="R44" s="170"/>
      <c r="S44" s="170"/>
      <c r="T44" s="171">
        <v>2.3212199999999998</v>
      </c>
      <c r="U44" s="170">
        <f t="shared" si="13"/>
        <v>719.58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104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x14ac:dyDescent="0.2">
      <c r="A45" s="162" t="s">
        <v>99</v>
      </c>
      <c r="B45" s="168" t="s">
        <v>66</v>
      </c>
      <c r="C45" s="203" t="s">
        <v>67</v>
      </c>
      <c r="D45" s="172"/>
      <c r="E45" s="176"/>
      <c r="F45" s="179"/>
      <c r="G45" s="179">
        <f>SUMIF(AE46:AE114,"&lt;&gt;NOR",G46:G114)</f>
        <v>0</v>
      </c>
      <c r="H45" s="179"/>
      <c r="I45" s="179">
        <f>SUM(I46:I114)</f>
        <v>0</v>
      </c>
      <c r="J45" s="179"/>
      <c r="K45" s="179">
        <f>SUM(K46:K114)</f>
        <v>0</v>
      </c>
      <c r="L45" s="179"/>
      <c r="M45" s="179">
        <f>SUM(M46:M114)</f>
        <v>0</v>
      </c>
      <c r="N45" s="173"/>
      <c r="O45" s="173">
        <f>SUM(O46:O114)</f>
        <v>2.0420099999999999</v>
      </c>
      <c r="P45" s="173"/>
      <c r="Q45" s="173">
        <f>SUM(Q46:Q114)</f>
        <v>0</v>
      </c>
      <c r="R45" s="173"/>
      <c r="S45" s="173"/>
      <c r="T45" s="174"/>
      <c r="U45" s="173">
        <f>SUM(U46:U114)</f>
        <v>484.12000000000006</v>
      </c>
      <c r="AE45" t="s">
        <v>100</v>
      </c>
    </row>
    <row r="46" spans="1:60" outlineLevel="1" x14ac:dyDescent="0.2">
      <c r="A46" s="161">
        <v>35</v>
      </c>
      <c r="B46" s="167" t="s">
        <v>174</v>
      </c>
      <c r="C46" s="202" t="s">
        <v>175</v>
      </c>
      <c r="D46" s="169" t="s">
        <v>176</v>
      </c>
      <c r="E46" s="175">
        <v>2</v>
      </c>
      <c r="F46" s="177"/>
      <c r="G46" s="178">
        <f t="shared" ref="G46:G77" si="14">ROUND(E46*F46,2)</f>
        <v>0</v>
      </c>
      <c r="H46" s="177"/>
      <c r="I46" s="178">
        <f t="shared" ref="I46:I77" si="15">ROUND(E46*H46,2)</f>
        <v>0</v>
      </c>
      <c r="J46" s="177"/>
      <c r="K46" s="178">
        <f t="shared" ref="K46:K77" si="16">ROUND(E46*J46,2)</f>
        <v>0</v>
      </c>
      <c r="L46" s="178">
        <v>0</v>
      </c>
      <c r="M46" s="178">
        <f t="shared" ref="M46:M77" si="17">G46*(1+L46/100)</f>
        <v>0</v>
      </c>
      <c r="N46" s="170">
        <v>0</v>
      </c>
      <c r="O46" s="170">
        <f t="shared" ref="O46:O77" si="18">ROUND(E46*N46,5)</f>
        <v>0</v>
      </c>
      <c r="P46" s="170">
        <v>0</v>
      </c>
      <c r="Q46" s="170">
        <f t="shared" ref="Q46:Q77" si="19">ROUND(E46*P46,5)</f>
        <v>0</v>
      </c>
      <c r="R46" s="170"/>
      <c r="S46" s="170"/>
      <c r="T46" s="171">
        <v>9.2829999999999995</v>
      </c>
      <c r="U46" s="170">
        <f t="shared" ref="U46:U77" si="20">ROUND(E46*T46,2)</f>
        <v>18.57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108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>
        <v>36</v>
      </c>
      <c r="B47" s="167" t="s">
        <v>177</v>
      </c>
      <c r="C47" s="202" t="s">
        <v>178</v>
      </c>
      <c r="D47" s="169" t="s">
        <v>176</v>
      </c>
      <c r="E47" s="175">
        <v>1</v>
      </c>
      <c r="F47" s="177"/>
      <c r="G47" s="178">
        <f t="shared" si="14"/>
        <v>0</v>
      </c>
      <c r="H47" s="177"/>
      <c r="I47" s="178">
        <f t="shared" si="15"/>
        <v>0</v>
      </c>
      <c r="J47" s="177"/>
      <c r="K47" s="178">
        <f t="shared" si="16"/>
        <v>0</v>
      </c>
      <c r="L47" s="178">
        <v>0</v>
      </c>
      <c r="M47" s="178">
        <f t="shared" si="17"/>
        <v>0</v>
      </c>
      <c r="N47" s="170">
        <v>0</v>
      </c>
      <c r="O47" s="170">
        <f t="shared" si="18"/>
        <v>0</v>
      </c>
      <c r="P47" s="170">
        <v>0</v>
      </c>
      <c r="Q47" s="170">
        <f t="shared" si="19"/>
        <v>0</v>
      </c>
      <c r="R47" s="170"/>
      <c r="S47" s="170"/>
      <c r="T47" s="171">
        <v>9.9730000000000008</v>
      </c>
      <c r="U47" s="170">
        <f t="shared" si="20"/>
        <v>9.9700000000000006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108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>
        <v>37</v>
      </c>
      <c r="B48" s="167" t="s">
        <v>179</v>
      </c>
      <c r="C48" s="202" t="s">
        <v>180</v>
      </c>
      <c r="D48" s="169" t="s">
        <v>107</v>
      </c>
      <c r="E48" s="175">
        <v>8</v>
      </c>
      <c r="F48" s="177"/>
      <c r="G48" s="178">
        <f t="shared" si="14"/>
        <v>0</v>
      </c>
      <c r="H48" s="177"/>
      <c r="I48" s="178">
        <f t="shared" si="15"/>
        <v>0</v>
      </c>
      <c r="J48" s="177"/>
      <c r="K48" s="178">
        <f t="shared" si="16"/>
        <v>0</v>
      </c>
      <c r="L48" s="178">
        <v>0</v>
      </c>
      <c r="M48" s="178">
        <f t="shared" si="17"/>
        <v>0</v>
      </c>
      <c r="N48" s="170">
        <v>0</v>
      </c>
      <c r="O48" s="170">
        <f t="shared" si="18"/>
        <v>0</v>
      </c>
      <c r="P48" s="170">
        <v>0</v>
      </c>
      <c r="Q48" s="170">
        <f t="shared" si="19"/>
        <v>0</v>
      </c>
      <c r="R48" s="170"/>
      <c r="S48" s="170"/>
      <c r="T48" s="171">
        <v>0.45700000000000002</v>
      </c>
      <c r="U48" s="170">
        <f t="shared" si="20"/>
        <v>3.66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108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">
      <c r="A49" s="161">
        <v>38</v>
      </c>
      <c r="B49" s="167" t="s">
        <v>181</v>
      </c>
      <c r="C49" s="202" t="s">
        <v>182</v>
      </c>
      <c r="D49" s="169" t="s">
        <v>107</v>
      </c>
      <c r="E49" s="175">
        <v>6</v>
      </c>
      <c r="F49" s="177"/>
      <c r="G49" s="178">
        <f t="shared" si="14"/>
        <v>0</v>
      </c>
      <c r="H49" s="177"/>
      <c r="I49" s="178">
        <f t="shared" si="15"/>
        <v>0</v>
      </c>
      <c r="J49" s="177"/>
      <c r="K49" s="178">
        <f t="shared" si="16"/>
        <v>0</v>
      </c>
      <c r="L49" s="178">
        <v>0</v>
      </c>
      <c r="M49" s="178">
        <f t="shared" si="17"/>
        <v>0</v>
      </c>
      <c r="N49" s="170">
        <v>0</v>
      </c>
      <c r="O49" s="170">
        <f t="shared" si="18"/>
        <v>0</v>
      </c>
      <c r="P49" s="170">
        <v>0</v>
      </c>
      <c r="Q49" s="170">
        <f t="shared" si="19"/>
        <v>0</v>
      </c>
      <c r="R49" s="170"/>
      <c r="S49" s="170"/>
      <c r="T49" s="171">
        <v>0.59199999999999997</v>
      </c>
      <c r="U49" s="170">
        <f t="shared" si="20"/>
        <v>3.55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108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">
      <c r="A50" s="161">
        <v>39</v>
      </c>
      <c r="B50" s="167" t="s">
        <v>183</v>
      </c>
      <c r="C50" s="202" t="s">
        <v>184</v>
      </c>
      <c r="D50" s="169" t="s">
        <v>107</v>
      </c>
      <c r="E50" s="175">
        <v>8</v>
      </c>
      <c r="F50" s="177"/>
      <c r="G50" s="178">
        <f t="shared" si="14"/>
        <v>0</v>
      </c>
      <c r="H50" s="177"/>
      <c r="I50" s="178">
        <f t="shared" si="15"/>
        <v>0</v>
      </c>
      <c r="J50" s="177"/>
      <c r="K50" s="178">
        <f t="shared" si="16"/>
        <v>0</v>
      </c>
      <c r="L50" s="178">
        <v>0</v>
      </c>
      <c r="M50" s="178">
        <f t="shared" si="17"/>
        <v>0</v>
      </c>
      <c r="N50" s="170">
        <v>2.29E-2</v>
      </c>
      <c r="O50" s="170">
        <f t="shared" si="18"/>
        <v>0.1832</v>
      </c>
      <c r="P50" s="170">
        <v>0</v>
      </c>
      <c r="Q50" s="170">
        <f t="shared" si="19"/>
        <v>0</v>
      </c>
      <c r="R50" s="170"/>
      <c r="S50" s="170"/>
      <c r="T50" s="171">
        <v>0</v>
      </c>
      <c r="U50" s="170">
        <f t="shared" si="20"/>
        <v>0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185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>
        <v>40</v>
      </c>
      <c r="B51" s="167" t="s">
        <v>186</v>
      </c>
      <c r="C51" s="202" t="s">
        <v>187</v>
      </c>
      <c r="D51" s="169" t="s">
        <v>107</v>
      </c>
      <c r="E51" s="175">
        <v>6</v>
      </c>
      <c r="F51" s="177"/>
      <c r="G51" s="178">
        <f t="shared" si="14"/>
        <v>0</v>
      </c>
      <c r="H51" s="177"/>
      <c r="I51" s="178">
        <f t="shared" si="15"/>
        <v>0</v>
      </c>
      <c r="J51" s="177"/>
      <c r="K51" s="178">
        <f t="shared" si="16"/>
        <v>0</v>
      </c>
      <c r="L51" s="178">
        <v>0</v>
      </c>
      <c r="M51" s="178">
        <f t="shared" si="17"/>
        <v>0</v>
      </c>
      <c r="N51" s="170">
        <v>3.3500000000000002E-2</v>
      </c>
      <c r="O51" s="170">
        <f t="shared" si="18"/>
        <v>0.20100000000000001</v>
      </c>
      <c r="P51" s="170">
        <v>0</v>
      </c>
      <c r="Q51" s="170">
        <f t="shared" si="19"/>
        <v>0</v>
      </c>
      <c r="R51" s="170"/>
      <c r="S51" s="170"/>
      <c r="T51" s="171">
        <v>0</v>
      </c>
      <c r="U51" s="170">
        <f t="shared" si="20"/>
        <v>0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185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">
      <c r="A52" s="161">
        <v>41</v>
      </c>
      <c r="B52" s="167" t="s">
        <v>188</v>
      </c>
      <c r="C52" s="202" t="s">
        <v>189</v>
      </c>
      <c r="D52" s="169" t="s">
        <v>176</v>
      </c>
      <c r="E52" s="175">
        <v>37</v>
      </c>
      <c r="F52" s="177"/>
      <c r="G52" s="178">
        <f t="shared" si="14"/>
        <v>0</v>
      </c>
      <c r="H52" s="177"/>
      <c r="I52" s="178">
        <f t="shared" si="15"/>
        <v>0</v>
      </c>
      <c r="J52" s="177"/>
      <c r="K52" s="178">
        <f t="shared" si="16"/>
        <v>0</v>
      </c>
      <c r="L52" s="178">
        <v>0</v>
      </c>
      <c r="M52" s="178">
        <f t="shared" si="17"/>
        <v>0</v>
      </c>
      <c r="N52" s="170">
        <v>2.2000000000000001E-4</v>
      </c>
      <c r="O52" s="170">
        <f t="shared" si="18"/>
        <v>8.1399999999999997E-3</v>
      </c>
      <c r="P52" s="170">
        <v>0</v>
      </c>
      <c r="Q52" s="170">
        <f t="shared" si="19"/>
        <v>0</v>
      </c>
      <c r="R52" s="170"/>
      <c r="S52" s="170"/>
      <c r="T52" s="171">
        <v>0.75900000000000001</v>
      </c>
      <c r="U52" s="170">
        <f t="shared" si="20"/>
        <v>28.08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108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>
        <v>42</v>
      </c>
      <c r="B53" s="167" t="s">
        <v>190</v>
      </c>
      <c r="C53" s="202" t="s">
        <v>191</v>
      </c>
      <c r="D53" s="169" t="s">
        <v>176</v>
      </c>
      <c r="E53" s="175">
        <v>23</v>
      </c>
      <c r="F53" s="177"/>
      <c r="G53" s="178">
        <f t="shared" si="14"/>
        <v>0</v>
      </c>
      <c r="H53" s="177"/>
      <c r="I53" s="178">
        <f t="shared" si="15"/>
        <v>0</v>
      </c>
      <c r="J53" s="177"/>
      <c r="K53" s="178">
        <f t="shared" si="16"/>
        <v>0</v>
      </c>
      <c r="L53" s="178">
        <v>0</v>
      </c>
      <c r="M53" s="178">
        <f t="shared" si="17"/>
        <v>0</v>
      </c>
      <c r="N53" s="170">
        <v>4.0999999999999999E-4</v>
      </c>
      <c r="O53" s="170">
        <f t="shared" si="18"/>
        <v>9.4299999999999991E-3</v>
      </c>
      <c r="P53" s="170">
        <v>0</v>
      </c>
      <c r="Q53" s="170">
        <f t="shared" si="19"/>
        <v>0</v>
      </c>
      <c r="R53" s="170"/>
      <c r="S53" s="170"/>
      <c r="T53" s="171">
        <v>0.85599999999999998</v>
      </c>
      <c r="U53" s="170">
        <f t="shared" si="20"/>
        <v>19.690000000000001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108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43</v>
      </c>
      <c r="B54" s="167" t="s">
        <v>192</v>
      </c>
      <c r="C54" s="202" t="s">
        <v>193</v>
      </c>
      <c r="D54" s="169" t="s">
        <v>176</v>
      </c>
      <c r="E54" s="175">
        <v>1</v>
      </c>
      <c r="F54" s="177"/>
      <c r="G54" s="178">
        <f t="shared" si="14"/>
        <v>0</v>
      </c>
      <c r="H54" s="177"/>
      <c r="I54" s="178">
        <f t="shared" si="15"/>
        <v>0</v>
      </c>
      <c r="J54" s="177"/>
      <c r="K54" s="178">
        <f t="shared" si="16"/>
        <v>0</v>
      </c>
      <c r="L54" s="178">
        <v>0</v>
      </c>
      <c r="M54" s="178">
        <f t="shared" si="17"/>
        <v>0</v>
      </c>
      <c r="N54" s="170">
        <v>2.7799999999999999E-3</v>
      </c>
      <c r="O54" s="170">
        <f t="shared" si="18"/>
        <v>2.7799999999999999E-3</v>
      </c>
      <c r="P54" s="170">
        <v>0</v>
      </c>
      <c r="Q54" s="170">
        <f t="shared" si="19"/>
        <v>0</v>
      </c>
      <c r="R54" s="170"/>
      <c r="S54" s="170"/>
      <c r="T54" s="171">
        <v>1.0069999999999999</v>
      </c>
      <c r="U54" s="170">
        <f t="shared" si="20"/>
        <v>1.01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108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>
        <v>44</v>
      </c>
      <c r="B55" s="167" t="s">
        <v>194</v>
      </c>
      <c r="C55" s="202" t="s">
        <v>195</v>
      </c>
      <c r="D55" s="169" t="s">
        <v>176</v>
      </c>
      <c r="E55" s="175">
        <v>3</v>
      </c>
      <c r="F55" s="177"/>
      <c r="G55" s="178">
        <f t="shared" si="14"/>
        <v>0</v>
      </c>
      <c r="H55" s="177"/>
      <c r="I55" s="178">
        <f t="shared" si="15"/>
        <v>0</v>
      </c>
      <c r="J55" s="177"/>
      <c r="K55" s="178">
        <f t="shared" si="16"/>
        <v>0</v>
      </c>
      <c r="L55" s="178">
        <v>0</v>
      </c>
      <c r="M55" s="178">
        <f t="shared" si="17"/>
        <v>0</v>
      </c>
      <c r="N55" s="170">
        <v>3.2000000000000003E-4</v>
      </c>
      <c r="O55" s="170">
        <f t="shared" si="18"/>
        <v>9.6000000000000002E-4</v>
      </c>
      <c r="P55" s="170">
        <v>0</v>
      </c>
      <c r="Q55" s="170">
        <f t="shared" si="19"/>
        <v>0</v>
      </c>
      <c r="R55" s="170"/>
      <c r="S55" s="170"/>
      <c r="T55" s="171">
        <v>1.0940000000000001</v>
      </c>
      <c r="U55" s="170">
        <f t="shared" si="20"/>
        <v>3.28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108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45</v>
      </c>
      <c r="B56" s="167" t="s">
        <v>196</v>
      </c>
      <c r="C56" s="202" t="s">
        <v>197</v>
      </c>
      <c r="D56" s="169" t="s">
        <v>176</v>
      </c>
      <c r="E56" s="175">
        <v>5</v>
      </c>
      <c r="F56" s="177"/>
      <c r="G56" s="178">
        <f t="shared" si="14"/>
        <v>0</v>
      </c>
      <c r="H56" s="177"/>
      <c r="I56" s="178">
        <f t="shared" si="15"/>
        <v>0</v>
      </c>
      <c r="J56" s="177"/>
      <c r="K56" s="178">
        <f t="shared" si="16"/>
        <v>0</v>
      </c>
      <c r="L56" s="178">
        <v>0</v>
      </c>
      <c r="M56" s="178">
        <f t="shared" si="17"/>
        <v>0</v>
      </c>
      <c r="N56" s="170">
        <v>6.2E-4</v>
      </c>
      <c r="O56" s="170">
        <f t="shared" si="18"/>
        <v>3.0999999999999999E-3</v>
      </c>
      <c r="P56" s="170">
        <v>0</v>
      </c>
      <c r="Q56" s="170">
        <f t="shared" si="19"/>
        <v>0</v>
      </c>
      <c r="R56" s="170"/>
      <c r="S56" s="170"/>
      <c r="T56" s="171">
        <v>1.24</v>
      </c>
      <c r="U56" s="170">
        <f t="shared" si="20"/>
        <v>6.2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108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>
        <v>46</v>
      </c>
      <c r="B57" s="167" t="s">
        <v>198</v>
      </c>
      <c r="C57" s="202" t="s">
        <v>199</v>
      </c>
      <c r="D57" s="169" t="s">
        <v>176</v>
      </c>
      <c r="E57" s="175">
        <v>2</v>
      </c>
      <c r="F57" s="177"/>
      <c r="G57" s="178">
        <f t="shared" si="14"/>
        <v>0</v>
      </c>
      <c r="H57" s="177"/>
      <c r="I57" s="178">
        <f t="shared" si="15"/>
        <v>0</v>
      </c>
      <c r="J57" s="177"/>
      <c r="K57" s="178">
        <f t="shared" si="16"/>
        <v>0</v>
      </c>
      <c r="L57" s="178">
        <v>0</v>
      </c>
      <c r="M57" s="178">
        <f t="shared" si="17"/>
        <v>0</v>
      </c>
      <c r="N57" s="170">
        <v>2.98E-3</v>
      </c>
      <c r="O57" s="170">
        <f t="shared" si="18"/>
        <v>5.96E-3</v>
      </c>
      <c r="P57" s="170">
        <v>0</v>
      </c>
      <c r="Q57" s="170">
        <f t="shared" si="19"/>
        <v>0</v>
      </c>
      <c r="R57" s="170"/>
      <c r="S57" s="170"/>
      <c r="T57" s="171">
        <v>1.391</v>
      </c>
      <c r="U57" s="170">
        <f t="shared" si="20"/>
        <v>2.78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108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>
        <v>47</v>
      </c>
      <c r="B58" s="167" t="s">
        <v>200</v>
      </c>
      <c r="C58" s="202" t="s">
        <v>201</v>
      </c>
      <c r="D58" s="169" t="s">
        <v>176</v>
      </c>
      <c r="E58" s="175">
        <v>11</v>
      </c>
      <c r="F58" s="177"/>
      <c r="G58" s="178">
        <f t="shared" si="14"/>
        <v>0</v>
      </c>
      <c r="H58" s="177"/>
      <c r="I58" s="178">
        <f t="shared" si="15"/>
        <v>0</v>
      </c>
      <c r="J58" s="177"/>
      <c r="K58" s="178">
        <f t="shared" si="16"/>
        <v>0</v>
      </c>
      <c r="L58" s="178">
        <v>0</v>
      </c>
      <c r="M58" s="178">
        <f t="shared" si="17"/>
        <v>0</v>
      </c>
      <c r="N58" s="170">
        <v>2.2000000000000001E-4</v>
      </c>
      <c r="O58" s="170">
        <f t="shared" si="18"/>
        <v>2.4199999999999998E-3</v>
      </c>
      <c r="P58" s="170">
        <v>0</v>
      </c>
      <c r="Q58" s="170">
        <f t="shared" si="19"/>
        <v>0</v>
      </c>
      <c r="R58" s="170"/>
      <c r="S58" s="170"/>
      <c r="T58" s="171">
        <v>1.554</v>
      </c>
      <c r="U58" s="170">
        <f t="shared" si="20"/>
        <v>17.09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108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">
      <c r="A59" s="161">
        <v>48</v>
      </c>
      <c r="B59" s="167" t="s">
        <v>202</v>
      </c>
      <c r="C59" s="202" t="s">
        <v>203</v>
      </c>
      <c r="D59" s="169" t="s">
        <v>176</v>
      </c>
      <c r="E59" s="175">
        <v>7</v>
      </c>
      <c r="F59" s="177"/>
      <c r="G59" s="178">
        <f t="shared" si="14"/>
        <v>0</v>
      </c>
      <c r="H59" s="177"/>
      <c r="I59" s="178">
        <f t="shared" si="15"/>
        <v>0</v>
      </c>
      <c r="J59" s="177"/>
      <c r="K59" s="178">
        <f t="shared" si="16"/>
        <v>0</v>
      </c>
      <c r="L59" s="178">
        <v>0</v>
      </c>
      <c r="M59" s="178">
        <f t="shared" si="17"/>
        <v>0</v>
      </c>
      <c r="N59" s="170">
        <v>4.0999999999999999E-4</v>
      </c>
      <c r="O59" s="170">
        <f t="shared" si="18"/>
        <v>2.8700000000000002E-3</v>
      </c>
      <c r="P59" s="170">
        <v>0</v>
      </c>
      <c r="Q59" s="170">
        <f t="shared" si="19"/>
        <v>0</v>
      </c>
      <c r="R59" s="170"/>
      <c r="S59" s="170"/>
      <c r="T59" s="171">
        <v>1.8660000000000001</v>
      </c>
      <c r="U59" s="170">
        <f t="shared" si="20"/>
        <v>13.06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108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>
        <v>49</v>
      </c>
      <c r="B60" s="167" t="s">
        <v>204</v>
      </c>
      <c r="C60" s="202" t="s">
        <v>205</v>
      </c>
      <c r="D60" s="169" t="s">
        <v>176</v>
      </c>
      <c r="E60" s="175">
        <v>1</v>
      </c>
      <c r="F60" s="177"/>
      <c r="G60" s="178">
        <f t="shared" si="14"/>
        <v>0</v>
      </c>
      <c r="H60" s="177"/>
      <c r="I60" s="178">
        <f t="shared" si="15"/>
        <v>0</v>
      </c>
      <c r="J60" s="177"/>
      <c r="K60" s="178">
        <f t="shared" si="16"/>
        <v>0</v>
      </c>
      <c r="L60" s="178">
        <v>0</v>
      </c>
      <c r="M60" s="178">
        <f t="shared" si="17"/>
        <v>0</v>
      </c>
      <c r="N60" s="170">
        <v>2.7799999999999999E-3</v>
      </c>
      <c r="O60" s="170">
        <f t="shared" si="18"/>
        <v>2.7799999999999999E-3</v>
      </c>
      <c r="P60" s="170">
        <v>0</v>
      </c>
      <c r="Q60" s="170">
        <f t="shared" si="19"/>
        <v>0</v>
      </c>
      <c r="R60" s="170"/>
      <c r="S60" s="170"/>
      <c r="T60" s="171">
        <v>2.1280000000000001</v>
      </c>
      <c r="U60" s="170">
        <f t="shared" si="20"/>
        <v>2.13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108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50</v>
      </c>
      <c r="B61" s="167" t="s">
        <v>206</v>
      </c>
      <c r="C61" s="202" t="s">
        <v>207</v>
      </c>
      <c r="D61" s="169" t="s">
        <v>176</v>
      </c>
      <c r="E61" s="175">
        <v>1</v>
      </c>
      <c r="F61" s="177"/>
      <c r="G61" s="178">
        <f t="shared" si="14"/>
        <v>0</v>
      </c>
      <c r="H61" s="177"/>
      <c r="I61" s="178">
        <f t="shared" si="15"/>
        <v>0</v>
      </c>
      <c r="J61" s="177"/>
      <c r="K61" s="178">
        <f t="shared" si="16"/>
        <v>0</v>
      </c>
      <c r="L61" s="178">
        <v>0</v>
      </c>
      <c r="M61" s="178">
        <f t="shared" si="17"/>
        <v>0</v>
      </c>
      <c r="N61" s="170">
        <v>2.0000000000000002E-5</v>
      </c>
      <c r="O61" s="170">
        <f t="shared" si="18"/>
        <v>2.0000000000000002E-5</v>
      </c>
      <c r="P61" s="170">
        <v>0</v>
      </c>
      <c r="Q61" s="170">
        <f t="shared" si="19"/>
        <v>0</v>
      </c>
      <c r="R61" s="170"/>
      <c r="S61" s="170"/>
      <c r="T61" s="171">
        <v>0.38400000000000001</v>
      </c>
      <c r="U61" s="170">
        <f t="shared" si="20"/>
        <v>0.38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108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>
        <v>51</v>
      </c>
      <c r="B62" s="167" t="s">
        <v>208</v>
      </c>
      <c r="C62" s="202" t="s">
        <v>209</v>
      </c>
      <c r="D62" s="169" t="s">
        <v>176</v>
      </c>
      <c r="E62" s="175">
        <v>2</v>
      </c>
      <c r="F62" s="177"/>
      <c r="G62" s="178">
        <f t="shared" si="14"/>
        <v>0</v>
      </c>
      <c r="H62" s="177"/>
      <c r="I62" s="178">
        <f t="shared" si="15"/>
        <v>0</v>
      </c>
      <c r="J62" s="177"/>
      <c r="K62" s="178">
        <f t="shared" si="16"/>
        <v>0</v>
      </c>
      <c r="L62" s="178">
        <v>0</v>
      </c>
      <c r="M62" s="178">
        <f t="shared" si="17"/>
        <v>0</v>
      </c>
      <c r="N62" s="170">
        <v>1.8000000000000001E-4</v>
      </c>
      <c r="O62" s="170">
        <f t="shared" si="18"/>
        <v>3.6000000000000002E-4</v>
      </c>
      <c r="P62" s="170">
        <v>0</v>
      </c>
      <c r="Q62" s="170">
        <f t="shared" si="19"/>
        <v>0</v>
      </c>
      <c r="R62" s="170"/>
      <c r="S62" s="170"/>
      <c r="T62" s="171">
        <v>1.5</v>
      </c>
      <c r="U62" s="170">
        <f t="shared" si="20"/>
        <v>3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108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52</v>
      </c>
      <c r="B63" s="167" t="s">
        <v>208</v>
      </c>
      <c r="C63" s="202" t="s">
        <v>210</v>
      </c>
      <c r="D63" s="169" t="s">
        <v>176</v>
      </c>
      <c r="E63" s="175">
        <v>1</v>
      </c>
      <c r="F63" s="177"/>
      <c r="G63" s="178">
        <f t="shared" si="14"/>
        <v>0</v>
      </c>
      <c r="H63" s="177"/>
      <c r="I63" s="178">
        <f t="shared" si="15"/>
        <v>0</v>
      </c>
      <c r="J63" s="177"/>
      <c r="K63" s="178">
        <f t="shared" si="16"/>
        <v>0</v>
      </c>
      <c r="L63" s="178">
        <v>0</v>
      </c>
      <c r="M63" s="178">
        <f t="shared" si="17"/>
        <v>0</v>
      </c>
      <c r="N63" s="170">
        <v>1.8000000000000001E-4</v>
      </c>
      <c r="O63" s="170">
        <f t="shared" si="18"/>
        <v>1.8000000000000001E-4</v>
      </c>
      <c r="P63" s="170">
        <v>0</v>
      </c>
      <c r="Q63" s="170">
        <f t="shared" si="19"/>
        <v>0</v>
      </c>
      <c r="R63" s="170"/>
      <c r="S63" s="170"/>
      <c r="T63" s="171">
        <v>1.5</v>
      </c>
      <c r="U63" s="170">
        <f t="shared" si="20"/>
        <v>1.5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108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">
      <c r="A64" s="161">
        <v>53</v>
      </c>
      <c r="B64" s="167" t="s">
        <v>208</v>
      </c>
      <c r="C64" s="202" t="s">
        <v>211</v>
      </c>
      <c r="D64" s="169" t="s">
        <v>176</v>
      </c>
      <c r="E64" s="175">
        <v>1</v>
      </c>
      <c r="F64" s="177"/>
      <c r="G64" s="178">
        <f t="shared" si="14"/>
        <v>0</v>
      </c>
      <c r="H64" s="177"/>
      <c r="I64" s="178">
        <f t="shared" si="15"/>
        <v>0</v>
      </c>
      <c r="J64" s="177"/>
      <c r="K64" s="178">
        <f t="shared" si="16"/>
        <v>0</v>
      </c>
      <c r="L64" s="178">
        <v>0</v>
      </c>
      <c r="M64" s="178">
        <f t="shared" si="17"/>
        <v>0</v>
      </c>
      <c r="N64" s="170">
        <v>1.8000000000000001E-4</v>
      </c>
      <c r="O64" s="170">
        <f t="shared" si="18"/>
        <v>1.8000000000000001E-4</v>
      </c>
      <c r="P64" s="170">
        <v>0</v>
      </c>
      <c r="Q64" s="170">
        <f t="shared" si="19"/>
        <v>0</v>
      </c>
      <c r="R64" s="170"/>
      <c r="S64" s="170"/>
      <c r="T64" s="171">
        <v>1.5</v>
      </c>
      <c r="U64" s="170">
        <f t="shared" si="20"/>
        <v>1.5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108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>
        <v>54</v>
      </c>
      <c r="B65" s="167" t="s">
        <v>208</v>
      </c>
      <c r="C65" s="202" t="s">
        <v>212</v>
      </c>
      <c r="D65" s="169" t="s">
        <v>176</v>
      </c>
      <c r="E65" s="175">
        <v>1</v>
      </c>
      <c r="F65" s="177"/>
      <c r="G65" s="178">
        <f t="shared" si="14"/>
        <v>0</v>
      </c>
      <c r="H65" s="177"/>
      <c r="I65" s="178">
        <f t="shared" si="15"/>
        <v>0</v>
      </c>
      <c r="J65" s="177"/>
      <c r="K65" s="178">
        <f t="shared" si="16"/>
        <v>0</v>
      </c>
      <c r="L65" s="178">
        <v>0</v>
      </c>
      <c r="M65" s="178">
        <f t="shared" si="17"/>
        <v>0</v>
      </c>
      <c r="N65" s="170">
        <v>1.6500000000000001E-2</v>
      </c>
      <c r="O65" s="170">
        <f t="shared" si="18"/>
        <v>1.6500000000000001E-2</v>
      </c>
      <c r="P65" s="170">
        <v>0</v>
      </c>
      <c r="Q65" s="170">
        <f t="shared" si="19"/>
        <v>0</v>
      </c>
      <c r="R65" s="170"/>
      <c r="S65" s="170"/>
      <c r="T65" s="171">
        <v>0</v>
      </c>
      <c r="U65" s="170">
        <f t="shared" si="20"/>
        <v>0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185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>
        <v>55</v>
      </c>
      <c r="B66" s="167" t="s">
        <v>208</v>
      </c>
      <c r="C66" s="202" t="s">
        <v>213</v>
      </c>
      <c r="D66" s="169" t="s">
        <v>176</v>
      </c>
      <c r="E66" s="175">
        <v>2</v>
      </c>
      <c r="F66" s="177"/>
      <c r="G66" s="178">
        <f t="shared" si="14"/>
        <v>0</v>
      </c>
      <c r="H66" s="177"/>
      <c r="I66" s="178">
        <f t="shared" si="15"/>
        <v>0</v>
      </c>
      <c r="J66" s="177"/>
      <c r="K66" s="178">
        <f t="shared" si="16"/>
        <v>0</v>
      </c>
      <c r="L66" s="178">
        <v>0</v>
      </c>
      <c r="M66" s="178">
        <f t="shared" si="17"/>
        <v>0</v>
      </c>
      <c r="N66" s="170">
        <v>1.8000000000000001E-4</v>
      </c>
      <c r="O66" s="170">
        <f t="shared" si="18"/>
        <v>3.6000000000000002E-4</v>
      </c>
      <c r="P66" s="170">
        <v>0</v>
      </c>
      <c r="Q66" s="170">
        <f t="shared" si="19"/>
        <v>0</v>
      </c>
      <c r="R66" s="170"/>
      <c r="S66" s="170"/>
      <c r="T66" s="171">
        <v>1.5</v>
      </c>
      <c r="U66" s="170">
        <f t="shared" si="20"/>
        <v>3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108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">
      <c r="A67" s="161">
        <v>56</v>
      </c>
      <c r="B67" s="167" t="s">
        <v>208</v>
      </c>
      <c r="C67" s="202" t="s">
        <v>214</v>
      </c>
      <c r="D67" s="169" t="s">
        <v>176</v>
      </c>
      <c r="E67" s="175">
        <v>4</v>
      </c>
      <c r="F67" s="177"/>
      <c r="G67" s="178">
        <f t="shared" si="14"/>
        <v>0</v>
      </c>
      <c r="H67" s="177"/>
      <c r="I67" s="178">
        <f t="shared" si="15"/>
        <v>0</v>
      </c>
      <c r="J67" s="177"/>
      <c r="K67" s="178">
        <f t="shared" si="16"/>
        <v>0</v>
      </c>
      <c r="L67" s="178">
        <v>0</v>
      </c>
      <c r="M67" s="178">
        <f t="shared" si="17"/>
        <v>0</v>
      </c>
      <c r="N67" s="170">
        <v>1.8000000000000001E-4</v>
      </c>
      <c r="O67" s="170">
        <f t="shared" si="18"/>
        <v>7.2000000000000005E-4</v>
      </c>
      <c r="P67" s="170">
        <v>0</v>
      </c>
      <c r="Q67" s="170">
        <f t="shared" si="19"/>
        <v>0</v>
      </c>
      <c r="R67" s="170"/>
      <c r="S67" s="170"/>
      <c r="T67" s="171">
        <v>1.5</v>
      </c>
      <c r="U67" s="170">
        <f t="shared" si="20"/>
        <v>6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108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>
        <v>57</v>
      </c>
      <c r="B68" s="167" t="s">
        <v>208</v>
      </c>
      <c r="C68" s="202" t="s">
        <v>215</v>
      </c>
      <c r="D68" s="169" t="s">
        <v>176</v>
      </c>
      <c r="E68" s="175">
        <v>1</v>
      </c>
      <c r="F68" s="177"/>
      <c r="G68" s="178">
        <f t="shared" si="14"/>
        <v>0</v>
      </c>
      <c r="H68" s="177"/>
      <c r="I68" s="178">
        <f t="shared" si="15"/>
        <v>0</v>
      </c>
      <c r="J68" s="177"/>
      <c r="K68" s="178">
        <f t="shared" si="16"/>
        <v>0</v>
      </c>
      <c r="L68" s="178">
        <v>0</v>
      </c>
      <c r="M68" s="178">
        <f t="shared" si="17"/>
        <v>0</v>
      </c>
      <c r="N68" s="170">
        <v>1.8000000000000001E-4</v>
      </c>
      <c r="O68" s="170">
        <f t="shared" si="18"/>
        <v>1.8000000000000001E-4</v>
      </c>
      <c r="P68" s="170">
        <v>0</v>
      </c>
      <c r="Q68" s="170">
        <f t="shared" si="19"/>
        <v>0</v>
      </c>
      <c r="R68" s="170"/>
      <c r="S68" s="170"/>
      <c r="T68" s="171">
        <v>1.5</v>
      </c>
      <c r="U68" s="170">
        <f t="shared" si="20"/>
        <v>1.5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108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>
        <v>58</v>
      </c>
      <c r="B69" s="167" t="s">
        <v>208</v>
      </c>
      <c r="C69" s="202" t="s">
        <v>216</v>
      </c>
      <c r="D69" s="169" t="s">
        <v>176</v>
      </c>
      <c r="E69" s="175">
        <v>1</v>
      </c>
      <c r="F69" s="177"/>
      <c r="G69" s="178">
        <f t="shared" si="14"/>
        <v>0</v>
      </c>
      <c r="H69" s="177"/>
      <c r="I69" s="178">
        <f t="shared" si="15"/>
        <v>0</v>
      </c>
      <c r="J69" s="177"/>
      <c r="K69" s="178">
        <f t="shared" si="16"/>
        <v>0</v>
      </c>
      <c r="L69" s="178">
        <v>0</v>
      </c>
      <c r="M69" s="178">
        <f t="shared" si="17"/>
        <v>0</v>
      </c>
      <c r="N69" s="170">
        <v>1.8000000000000001E-4</v>
      </c>
      <c r="O69" s="170">
        <f t="shared" si="18"/>
        <v>1.8000000000000001E-4</v>
      </c>
      <c r="P69" s="170">
        <v>0</v>
      </c>
      <c r="Q69" s="170">
        <f t="shared" si="19"/>
        <v>0</v>
      </c>
      <c r="R69" s="170"/>
      <c r="S69" s="170"/>
      <c r="T69" s="171">
        <v>1.5</v>
      </c>
      <c r="U69" s="170">
        <f t="shared" si="20"/>
        <v>1.5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108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>
        <v>59</v>
      </c>
      <c r="B70" s="167" t="s">
        <v>208</v>
      </c>
      <c r="C70" s="202" t="s">
        <v>217</v>
      </c>
      <c r="D70" s="169" t="s">
        <v>176</v>
      </c>
      <c r="E70" s="175">
        <v>2</v>
      </c>
      <c r="F70" s="177"/>
      <c r="G70" s="178">
        <f t="shared" si="14"/>
        <v>0</v>
      </c>
      <c r="H70" s="177"/>
      <c r="I70" s="178">
        <f t="shared" si="15"/>
        <v>0</v>
      </c>
      <c r="J70" s="177"/>
      <c r="K70" s="178">
        <f t="shared" si="16"/>
        <v>0</v>
      </c>
      <c r="L70" s="178">
        <v>0</v>
      </c>
      <c r="M70" s="178">
        <f t="shared" si="17"/>
        <v>0</v>
      </c>
      <c r="N70" s="170">
        <v>1.8000000000000001E-4</v>
      </c>
      <c r="O70" s="170">
        <f t="shared" si="18"/>
        <v>3.6000000000000002E-4</v>
      </c>
      <c r="P70" s="170">
        <v>0</v>
      </c>
      <c r="Q70" s="170">
        <f t="shared" si="19"/>
        <v>0</v>
      </c>
      <c r="R70" s="170"/>
      <c r="S70" s="170"/>
      <c r="T70" s="171">
        <v>1.5</v>
      </c>
      <c r="U70" s="170">
        <f t="shared" si="20"/>
        <v>3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108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>
        <v>60</v>
      </c>
      <c r="B71" s="167" t="s">
        <v>208</v>
      </c>
      <c r="C71" s="202" t="s">
        <v>218</v>
      </c>
      <c r="D71" s="169" t="s">
        <v>176</v>
      </c>
      <c r="E71" s="175">
        <v>3</v>
      </c>
      <c r="F71" s="177"/>
      <c r="G71" s="178">
        <f t="shared" si="14"/>
        <v>0</v>
      </c>
      <c r="H71" s="177"/>
      <c r="I71" s="178">
        <f t="shared" si="15"/>
        <v>0</v>
      </c>
      <c r="J71" s="177"/>
      <c r="K71" s="178">
        <f t="shared" si="16"/>
        <v>0</v>
      </c>
      <c r="L71" s="178">
        <v>0</v>
      </c>
      <c r="M71" s="178">
        <f t="shared" si="17"/>
        <v>0</v>
      </c>
      <c r="N71" s="170">
        <v>1.8000000000000001E-4</v>
      </c>
      <c r="O71" s="170">
        <f t="shared" si="18"/>
        <v>5.4000000000000001E-4</v>
      </c>
      <c r="P71" s="170">
        <v>0</v>
      </c>
      <c r="Q71" s="170">
        <f t="shared" si="19"/>
        <v>0</v>
      </c>
      <c r="R71" s="170"/>
      <c r="S71" s="170"/>
      <c r="T71" s="171">
        <v>1.5</v>
      </c>
      <c r="U71" s="170">
        <f t="shared" si="20"/>
        <v>4.5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108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">
      <c r="A72" s="161">
        <v>61</v>
      </c>
      <c r="B72" s="167" t="s">
        <v>208</v>
      </c>
      <c r="C72" s="202" t="s">
        <v>219</v>
      </c>
      <c r="D72" s="169" t="s">
        <v>176</v>
      </c>
      <c r="E72" s="175">
        <v>1</v>
      </c>
      <c r="F72" s="177"/>
      <c r="G72" s="178">
        <f t="shared" si="14"/>
        <v>0</v>
      </c>
      <c r="H72" s="177"/>
      <c r="I72" s="178">
        <f t="shared" si="15"/>
        <v>0</v>
      </c>
      <c r="J72" s="177"/>
      <c r="K72" s="178">
        <f t="shared" si="16"/>
        <v>0</v>
      </c>
      <c r="L72" s="178">
        <v>0</v>
      </c>
      <c r="M72" s="178">
        <f t="shared" si="17"/>
        <v>0</v>
      </c>
      <c r="N72" s="170">
        <v>1.8000000000000001E-4</v>
      </c>
      <c r="O72" s="170">
        <f t="shared" si="18"/>
        <v>1.8000000000000001E-4</v>
      </c>
      <c r="P72" s="170">
        <v>0</v>
      </c>
      <c r="Q72" s="170">
        <f t="shared" si="19"/>
        <v>0</v>
      </c>
      <c r="R72" s="170"/>
      <c r="S72" s="170"/>
      <c r="T72" s="171">
        <v>1.5</v>
      </c>
      <c r="U72" s="170">
        <f t="shared" si="20"/>
        <v>1.5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108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>
        <v>62</v>
      </c>
      <c r="B73" s="167" t="s">
        <v>208</v>
      </c>
      <c r="C73" s="202" t="s">
        <v>220</v>
      </c>
      <c r="D73" s="169" t="s">
        <v>176</v>
      </c>
      <c r="E73" s="175">
        <v>1</v>
      </c>
      <c r="F73" s="177"/>
      <c r="G73" s="178">
        <f t="shared" si="14"/>
        <v>0</v>
      </c>
      <c r="H73" s="177"/>
      <c r="I73" s="178">
        <f t="shared" si="15"/>
        <v>0</v>
      </c>
      <c r="J73" s="177"/>
      <c r="K73" s="178">
        <f t="shared" si="16"/>
        <v>0</v>
      </c>
      <c r="L73" s="178">
        <v>0</v>
      </c>
      <c r="M73" s="178">
        <f t="shared" si="17"/>
        <v>0</v>
      </c>
      <c r="N73" s="170">
        <v>1.8000000000000001E-4</v>
      </c>
      <c r="O73" s="170">
        <f t="shared" si="18"/>
        <v>1.8000000000000001E-4</v>
      </c>
      <c r="P73" s="170">
        <v>0</v>
      </c>
      <c r="Q73" s="170">
        <f t="shared" si="19"/>
        <v>0</v>
      </c>
      <c r="R73" s="170"/>
      <c r="S73" s="170"/>
      <c r="T73" s="171">
        <v>1.5</v>
      </c>
      <c r="U73" s="170">
        <f t="shared" si="20"/>
        <v>1.5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108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ht="22.5" outlineLevel="1" x14ac:dyDescent="0.2">
      <c r="A74" s="161">
        <v>63</v>
      </c>
      <c r="B74" s="167" t="s">
        <v>208</v>
      </c>
      <c r="C74" s="202" t="s">
        <v>221</v>
      </c>
      <c r="D74" s="169" t="s">
        <v>176</v>
      </c>
      <c r="E74" s="175">
        <v>2</v>
      </c>
      <c r="F74" s="177"/>
      <c r="G74" s="178">
        <f t="shared" si="14"/>
        <v>0</v>
      </c>
      <c r="H74" s="177"/>
      <c r="I74" s="178">
        <f t="shared" si="15"/>
        <v>0</v>
      </c>
      <c r="J74" s="177"/>
      <c r="K74" s="178">
        <f t="shared" si="16"/>
        <v>0</v>
      </c>
      <c r="L74" s="178">
        <v>0</v>
      </c>
      <c r="M74" s="178">
        <f t="shared" si="17"/>
        <v>0</v>
      </c>
      <c r="N74" s="170">
        <v>1.8000000000000001E-4</v>
      </c>
      <c r="O74" s="170">
        <f t="shared" si="18"/>
        <v>3.6000000000000002E-4</v>
      </c>
      <c r="P74" s="170">
        <v>0</v>
      </c>
      <c r="Q74" s="170">
        <f t="shared" si="19"/>
        <v>0</v>
      </c>
      <c r="R74" s="170"/>
      <c r="S74" s="170"/>
      <c r="T74" s="171">
        <v>1.5</v>
      </c>
      <c r="U74" s="170">
        <f t="shared" si="20"/>
        <v>3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108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ht="22.5" outlineLevel="1" x14ac:dyDescent="0.2">
      <c r="A75" s="161">
        <v>64</v>
      </c>
      <c r="B75" s="167" t="s">
        <v>208</v>
      </c>
      <c r="C75" s="202" t="s">
        <v>222</v>
      </c>
      <c r="D75" s="169" t="s">
        <v>176</v>
      </c>
      <c r="E75" s="175">
        <v>1</v>
      </c>
      <c r="F75" s="177"/>
      <c r="G75" s="178">
        <f t="shared" si="14"/>
        <v>0</v>
      </c>
      <c r="H75" s="177"/>
      <c r="I75" s="178">
        <f t="shared" si="15"/>
        <v>0</v>
      </c>
      <c r="J75" s="177"/>
      <c r="K75" s="178">
        <f t="shared" si="16"/>
        <v>0</v>
      </c>
      <c r="L75" s="178">
        <v>0</v>
      </c>
      <c r="M75" s="178">
        <f t="shared" si="17"/>
        <v>0</v>
      </c>
      <c r="N75" s="170">
        <v>1.8000000000000001E-4</v>
      </c>
      <c r="O75" s="170">
        <f t="shared" si="18"/>
        <v>1.8000000000000001E-4</v>
      </c>
      <c r="P75" s="170">
        <v>0</v>
      </c>
      <c r="Q75" s="170">
        <f t="shared" si="19"/>
        <v>0</v>
      </c>
      <c r="R75" s="170"/>
      <c r="S75" s="170"/>
      <c r="T75" s="171">
        <v>1.5</v>
      </c>
      <c r="U75" s="170">
        <f t="shared" si="20"/>
        <v>1.5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108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ht="22.5" outlineLevel="1" x14ac:dyDescent="0.2">
      <c r="A76" s="161">
        <v>65</v>
      </c>
      <c r="B76" s="167" t="s">
        <v>208</v>
      </c>
      <c r="C76" s="202" t="s">
        <v>223</v>
      </c>
      <c r="D76" s="169" t="s">
        <v>176</v>
      </c>
      <c r="E76" s="175">
        <v>1</v>
      </c>
      <c r="F76" s="177"/>
      <c r="G76" s="178">
        <f t="shared" si="14"/>
        <v>0</v>
      </c>
      <c r="H76" s="177"/>
      <c r="I76" s="178">
        <f t="shared" si="15"/>
        <v>0</v>
      </c>
      <c r="J76" s="177"/>
      <c r="K76" s="178">
        <f t="shared" si="16"/>
        <v>0</v>
      </c>
      <c r="L76" s="178">
        <v>0</v>
      </c>
      <c r="M76" s="178">
        <f t="shared" si="17"/>
        <v>0</v>
      </c>
      <c r="N76" s="170">
        <v>1.8000000000000001E-4</v>
      </c>
      <c r="O76" s="170">
        <f t="shared" si="18"/>
        <v>1.8000000000000001E-4</v>
      </c>
      <c r="P76" s="170">
        <v>0</v>
      </c>
      <c r="Q76" s="170">
        <f t="shared" si="19"/>
        <v>0</v>
      </c>
      <c r="R76" s="170"/>
      <c r="S76" s="170"/>
      <c r="T76" s="171">
        <v>1.5</v>
      </c>
      <c r="U76" s="170">
        <f t="shared" si="20"/>
        <v>1.5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108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 x14ac:dyDescent="0.2">
      <c r="A77" s="161">
        <v>66</v>
      </c>
      <c r="B77" s="167" t="s">
        <v>208</v>
      </c>
      <c r="C77" s="202" t="s">
        <v>224</v>
      </c>
      <c r="D77" s="169" t="s">
        <v>176</v>
      </c>
      <c r="E77" s="175">
        <v>15</v>
      </c>
      <c r="F77" s="177"/>
      <c r="G77" s="178">
        <f t="shared" si="14"/>
        <v>0</v>
      </c>
      <c r="H77" s="177"/>
      <c r="I77" s="178">
        <f t="shared" si="15"/>
        <v>0</v>
      </c>
      <c r="J77" s="177"/>
      <c r="K77" s="178">
        <f t="shared" si="16"/>
        <v>0</v>
      </c>
      <c r="L77" s="178">
        <v>0</v>
      </c>
      <c r="M77" s="178">
        <f t="shared" si="17"/>
        <v>0</v>
      </c>
      <c r="N77" s="170">
        <v>1.8000000000000001E-4</v>
      </c>
      <c r="O77" s="170">
        <f t="shared" si="18"/>
        <v>2.7000000000000001E-3</v>
      </c>
      <c r="P77" s="170">
        <v>0</v>
      </c>
      <c r="Q77" s="170">
        <f t="shared" si="19"/>
        <v>0</v>
      </c>
      <c r="R77" s="170"/>
      <c r="S77" s="170"/>
      <c r="T77" s="171">
        <v>1.5</v>
      </c>
      <c r="U77" s="170">
        <f t="shared" si="20"/>
        <v>22.5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108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">
      <c r="A78" s="161">
        <v>67</v>
      </c>
      <c r="B78" s="167" t="s">
        <v>208</v>
      </c>
      <c r="C78" s="202" t="s">
        <v>225</v>
      </c>
      <c r="D78" s="169" t="s">
        <v>176</v>
      </c>
      <c r="E78" s="175">
        <v>1</v>
      </c>
      <c r="F78" s="177"/>
      <c r="G78" s="178">
        <f t="shared" ref="G78:G109" si="21">ROUND(E78*F78,2)</f>
        <v>0</v>
      </c>
      <c r="H78" s="177"/>
      <c r="I78" s="178">
        <f t="shared" ref="I78:I109" si="22">ROUND(E78*H78,2)</f>
        <v>0</v>
      </c>
      <c r="J78" s="177"/>
      <c r="K78" s="178">
        <f t="shared" ref="K78:K109" si="23">ROUND(E78*J78,2)</f>
        <v>0</v>
      </c>
      <c r="L78" s="178">
        <v>0</v>
      </c>
      <c r="M78" s="178">
        <f t="shared" ref="M78:M109" si="24">G78*(1+L78/100)</f>
        <v>0</v>
      </c>
      <c r="N78" s="170">
        <v>1.8000000000000001E-4</v>
      </c>
      <c r="O78" s="170">
        <f t="shared" ref="O78:O109" si="25">ROUND(E78*N78,5)</f>
        <v>1.8000000000000001E-4</v>
      </c>
      <c r="P78" s="170">
        <v>0</v>
      </c>
      <c r="Q78" s="170">
        <f t="shared" ref="Q78:Q109" si="26">ROUND(E78*P78,5)</f>
        <v>0</v>
      </c>
      <c r="R78" s="170"/>
      <c r="S78" s="170"/>
      <c r="T78" s="171">
        <v>1.5</v>
      </c>
      <c r="U78" s="170">
        <f t="shared" ref="U78:U109" si="27">ROUND(E78*T78,2)</f>
        <v>1.5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108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>
        <v>68</v>
      </c>
      <c r="B79" s="167" t="s">
        <v>208</v>
      </c>
      <c r="C79" s="202" t="s">
        <v>226</v>
      </c>
      <c r="D79" s="169" t="s">
        <v>176</v>
      </c>
      <c r="E79" s="175">
        <v>2</v>
      </c>
      <c r="F79" s="177"/>
      <c r="G79" s="178">
        <f t="shared" si="21"/>
        <v>0</v>
      </c>
      <c r="H79" s="177"/>
      <c r="I79" s="178">
        <f t="shared" si="22"/>
        <v>0</v>
      </c>
      <c r="J79" s="177"/>
      <c r="K79" s="178">
        <f t="shared" si="23"/>
        <v>0</v>
      </c>
      <c r="L79" s="178">
        <v>0</v>
      </c>
      <c r="M79" s="178">
        <f t="shared" si="24"/>
        <v>0</v>
      </c>
      <c r="N79" s="170">
        <v>1.8000000000000001E-4</v>
      </c>
      <c r="O79" s="170">
        <f t="shared" si="25"/>
        <v>3.6000000000000002E-4</v>
      </c>
      <c r="P79" s="170">
        <v>0</v>
      </c>
      <c r="Q79" s="170">
        <f t="shared" si="26"/>
        <v>0</v>
      </c>
      <c r="R79" s="170"/>
      <c r="S79" s="170"/>
      <c r="T79" s="171">
        <v>1.5</v>
      </c>
      <c r="U79" s="170">
        <f t="shared" si="27"/>
        <v>3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108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69</v>
      </c>
      <c r="B80" s="167" t="s">
        <v>208</v>
      </c>
      <c r="C80" s="202" t="s">
        <v>227</v>
      </c>
      <c r="D80" s="169" t="s">
        <v>176</v>
      </c>
      <c r="E80" s="175">
        <v>21</v>
      </c>
      <c r="F80" s="177"/>
      <c r="G80" s="178">
        <f t="shared" si="21"/>
        <v>0</v>
      </c>
      <c r="H80" s="177"/>
      <c r="I80" s="178">
        <f t="shared" si="22"/>
        <v>0</v>
      </c>
      <c r="J80" s="177"/>
      <c r="K80" s="178">
        <f t="shared" si="23"/>
        <v>0</v>
      </c>
      <c r="L80" s="178">
        <v>0</v>
      </c>
      <c r="M80" s="178">
        <f t="shared" si="24"/>
        <v>0</v>
      </c>
      <c r="N80" s="170">
        <v>1.2999999999999999E-3</v>
      </c>
      <c r="O80" s="170">
        <f t="shared" si="25"/>
        <v>2.7300000000000001E-2</v>
      </c>
      <c r="P80" s="170">
        <v>0</v>
      </c>
      <c r="Q80" s="170">
        <f t="shared" si="26"/>
        <v>0</v>
      </c>
      <c r="R80" s="170"/>
      <c r="S80" s="170"/>
      <c r="T80" s="171">
        <v>0</v>
      </c>
      <c r="U80" s="170">
        <f t="shared" si="27"/>
        <v>0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185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70</v>
      </c>
      <c r="B81" s="167" t="s">
        <v>208</v>
      </c>
      <c r="C81" s="202" t="s">
        <v>228</v>
      </c>
      <c r="D81" s="169" t="s">
        <v>176</v>
      </c>
      <c r="E81" s="175">
        <v>3</v>
      </c>
      <c r="F81" s="177"/>
      <c r="G81" s="178">
        <f t="shared" si="21"/>
        <v>0</v>
      </c>
      <c r="H81" s="177"/>
      <c r="I81" s="178">
        <f t="shared" si="22"/>
        <v>0</v>
      </c>
      <c r="J81" s="177"/>
      <c r="K81" s="178">
        <f t="shared" si="23"/>
        <v>0</v>
      </c>
      <c r="L81" s="178">
        <v>0</v>
      </c>
      <c r="M81" s="178">
        <f t="shared" si="24"/>
        <v>0</v>
      </c>
      <c r="N81" s="170">
        <v>5.1999999999999995E-4</v>
      </c>
      <c r="O81" s="170">
        <f t="shared" si="25"/>
        <v>1.56E-3</v>
      </c>
      <c r="P81" s="170">
        <v>0</v>
      </c>
      <c r="Q81" s="170">
        <f t="shared" si="26"/>
        <v>0</v>
      </c>
      <c r="R81" s="170"/>
      <c r="S81" s="170"/>
      <c r="T81" s="171">
        <v>0.65900000000000003</v>
      </c>
      <c r="U81" s="170">
        <f t="shared" si="27"/>
        <v>1.98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108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">
      <c r="A82" s="161">
        <v>71</v>
      </c>
      <c r="B82" s="167" t="s">
        <v>208</v>
      </c>
      <c r="C82" s="202" t="s">
        <v>229</v>
      </c>
      <c r="D82" s="169" t="s">
        <v>176</v>
      </c>
      <c r="E82" s="175">
        <v>1</v>
      </c>
      <c r="F82" s="177"/>
      <c r="G82" s="178">
        <f t="shared" si="21"/>
        <v>0</v>
      </c>
      <c r="H82" s="177"/>
      <c r="I82" s="178">
        <f t="shared" si="22"/>
        <v>0</v>
      </c>
      <c r="J82" s="177"/>
      <c r="K82" s="178">
        <f t="shared" si="23"/>
        <v>0</v>
      </c>
      <c r="L82" s="178">
        <v>0</v>
      </c>
      <c r="M82" s="178">
        <f t="shared" si="24"/>
        <v>0</v>
      </c>
      <c r="N82" s="170">
        <v>1.8000000000000001E-4</v>
      </c>
      <c r="O82" s="170">
        <f t="shared" si="25"/>
        <v>1.8000000000000001E-4</v>
      </c>
      <c r="P82" s="170">
        <v>0</v>
      </c>
      <c r="Q82" s="170">
        <f t="shared" si="26"/>
        <v>0</v>
      </c>
      <c r="R82" s="170"/>
      <c r="S82" s="170"/>
      <c r="T82" s="171">
        <v>1.5</v>
      </c>
      <c r="U82" s="170">
        <f t="shared" si="27"/>
        <v>1.5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108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72</v>
      </c>
      <c r="B83" s="167" t="s">
        <v>208</v>
      </c>
      <c r="C83" s="202" t="s">
        <v>230</v>
      </c>
      <c r="D83" s="169" t="s">
        <v>176</v>
      </c>
      <c r="E83" s="175">
        <v>2</v>
      </c>
      <c r="F83" s="177"/>
      <c r="G83" s="178">
        <f t="shared" si="21"/>
        <v>0</v>
      </c>
      <c r="H83" s="177"/>
      <c r="I83" s="178">
        <f t="shared" si="22"/>
        <v>0</v>
      </c>
      <c r="J83" s="177"/>
      <c r="K83" s="178">
        <f t="shared" si="23"/>
        <v>0</v>
      </c>
      <c r="L83" s="178">
        <v>0</v>
      </c>
      <c r="M83" s="178">
        <f t="shared" si="24"/>
        <v>0</v>
      </c>
      <c r="N83" s="170">
        <v>1.6500000000000001E-2</v>
      </c>
      <c r="O83" s="170">
        <f t="shared" si="25"/>
        <v>3.3000000000000002E-2</v>
      </c>
      <c r="P83" s="170">
        <v>0</v>
      </c>
      <c r="Q83" s="170">
        <f t="shared" si="26"/>
        <v>0</v>
      </c>
      <c r="R83" s="170"/>
      <c r="S83" s="170"/>
      <c r="T83" s="171">
        <v>0</v>
      </c>
      <c r="U83" s="170">
        <f t="shared" si="27"/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185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>
        <v>73</v>
      </c>
      <c r="B84" s="167" t="s">
        <v>208</v>
      </c>
      <c r="C84" s="202" t="s">
        <v>231</v>
      </c>
      <c r="D84" s="169" t="s">
        <v>176</v>
      </c>
      <c r="E84" s="175">
        <v>4</v>
      </c>
      <c r="F84" s="177"/>
      <c r="G84" s="178">
        <f t="shared" si="21"/>
        <v>0</v>
      </c>
      <c r="H84" s="177"/>
      <c r="I84" s="178">
        <f t="shared" si="22"/>
        <v>0</v>
      </c>
      <c r="J84" s="177"/>
      <c r="K84" s="178">
        <f t="shared" si="23"/>
        <v>0</v>
      </c>
      <c r="L84" s="178">
        <v>0</v>
      </c>
      <c r="M84" s="178">
        <f t="shared" si="24"/>
        <v>0</v>
      </c>
      <c r="N84" s="170">
        <v>1.8000000000000001E-4</v>
      </c>
      <c r="O84" s="170">
        <f t="shared" si="25"/>
        <v>7.2000000000000005E-4</v>
      </c>
      <c r="P84" s="170">
        <v>0</v>
      </c>
      <c r="Q84" s="170">
        <f t="shared" si="26"/>
        <v>0</v>
      </c>
      <c r="R84" s="170"/>
      <c r="S84" s="170"/>
      <c r="T84" s="171">
        <v>1.5</v>
      </c>
      <c r="U84" s="170">
        <f t="shared" si="27"/>
        <v>6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108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>
        <v>74</v>
      </c>
      <c r="B85" s="167" t="s">
        <v>208</v>
      </c>
      <c r="C85" s="202" t="s">
        <v>232</v>
      </c>
      <c r="D85" s="169" t="s">
        <v>176</v>
      </c>
      <c r="E85" s="175">
        <v>1</v>
      </c>
      <c r="F85" s="177"/>
      <c r="G85" s="178">
        <f t="shared" si="21"/>
        <v>0</v>
      </c>
      <c r="H85" s="177"/>
      <c r="I85" s="178">
        <f t="shared" si="22"/>
        <v>0</v>
      </c>
      <c r="J85" s="177"/>
      <c r="K85" s="178">
        <f t="shared" si="23"/>
        <v>0</v>
      </c>
      <c r="L85" s="178">
        <v>0</v>
      </c>
      <c r="M85" s="178">
        <f t="shared" si="24"/>
        <v>0</v>
      </c>
      <c r="N85" s="170">
        <v>1.8000000000000001E-4</v>
      </c>
      <c r="O85" s="170">
        <f t="shared" si="25"/>
        <v>1.8000000000000001E-4</v>
      </c>
      <c r="P85" s="170">
        <v>0</v>
      </c>
      <c r="Q85" s="170">
        <f t="shared" si="26"/>
        <v>0</v>
      </c>
      <c r="R85" s="170"/>
      <c r="S85" s="170"/>
      <c r="T85" s="171">
        <v>1.5</v>
      </c>
      <c r="U85" s="170">
        <f t="shared" si="27"/>
        <v>1.5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108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>
        <v>75</v>
      </c>
      <c r="B86" s="167" t="s">
        <v>208</v>
      </c>
      <c r="C86" s="202" t="s">
        <v>233</v>
      </c>
      <c r="D86" s="169" t="s">
        <v>176</v>
      </c>
      <c r="E86" s="175">
        <v>1</v>
      </c>
      <c r="F86" s="177"/>
      <c r="G86" s="178">
        <f t="shared" si="21"/>
        <v>0</v>
      </c>
      <c r="H86" s="177"/>
      <c r="I86" s="178">
        <f t="shared" si="22"/>
        <v>0</v>
      </c>
      <c r="J86" s="177"/>
      <c r="K86" s="178">
        <f t="shared" si="23"/>
        <v>0</v>
      </c>
      <c r="L86" s="178">
        <v>0</v>
      </c>
      <c r="M86" s="178">
        <f t="shared" si="24"/>
        <v>0</v>
      </c>
      <c r="N86" s="170">
        <v>1.8000000000000001E-4</v>
      </c>
      <c r="O86" s="170">
        <f t="shared" si="25"/>
        <v>1.8000000000000001E-4</v>
      </c>
      <c r="P86" s="170">
        <v>0</v>
      </c>
      <c r="Q86" s="170">
        <f t="shared" si="26"/>
        <v>0</v>
      </c>
      <c r="R86" s="170"/>
      <c r="S86" s="170"/>
      <c r="T86" s="171">
        <v>1.5</v>
      </c>
      <c r="U86" s="170">
        <f t="shared" si="27"/>
        <v>1.5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108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61">
        <v>76</v>
      </c>
      <c r="B87" s="167" t="s">
        <v>208</v>
      </c>
      <c r="C87" s="202" t="s">
        <v>234</v>
      </c>
      <c r="D87" s="169" t="s">
        <v>176</v>
      </c>
      <c r="E87" s="175">
        <v>1</v>
      </c>
      <c r="F87" s="177"/>
      <c r="G87" s="178">
        <f t="shared" si="21"/>
        <v>0</v>
      </c>
      <c r="H87" s="177"/>
      <c r="I87" s="178">
        <f t="shared" si="22"/>
        <v>0</v>
      </c>
      <c r="J87" s="177"/>
      <c r="K87" s="178">
        <f t="shared" si="23"/>
        <v>0</v>
      </c>
      <c r="L87" s="178">
        <v>0</v>
      </c>
      <c r="M87" s="178">
        <f t="shared" si="24"/>
        <v>0</v>
      </c>
      <c r="N87" s="170">
        <v>1.8000000000000001E-4</v>
      </c>
      <c r="O87" s="170">
        <f t="shared" si="25"/>
        <v>1.8000000000000001E-4</v>
      </c>
      <c r="P87" s="170">
        <v>0</v>
      </c>
      <c r="Q87" s="170">
        <f t="shared" si="26"/>
        <v>0</v>
      </c>
      <c r="R87" s="170"/>
      <c r="S87" s="170"/>
      <c r="T87" s="171">
        <v>1.5</v>
      </c>
      <c r="U87" s="170">
        <f t="shared" si="27"/>
        <v>1.5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108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">
      <c r="A88" s="161">
        <v>77</v>
      </c>
      <c r="B88" s="167" t="s">
        <v>208</v>
      </c>
      <c r="C88" s="202" t="s">
        <v>235</v>
      </c>
      <c r="D88" s="169" t="s">
        <v>176</v>
      </c>
      <c r="E88" s="175">
        <v>3</v>
      </c>
      <c r="F88" s="177"/>
      <c r="G88" s="178">
        <f t="shared" si="21"/>
        <v>0</v>
      </c>
      <c r="H88" s="177"/>
      <c r="I88" s="178">
        <f t="shared" si="22"/>
        <v>0</v>
      </c>
      <c r="J88" s="177"/>
      <c r="K88" s="178">
        <f t="shared" si="23"/>
        <v>0</v>
      </c>
      <c r="L88" s="178">
        <v>0</v>
      </c>
      <c r="M88" s="178">
        <f t="shared" si="24"/>
        <v>0</v>
      </c>
      <c r="N88" s="170">
        <v>1.8000000000000001E-4</v>
      </c>
      <c r="O88" s="170">
        <f t="shared" si="25"/>
        <v>5.4000000000000001E-4</v>
      </c>
      <c r="P88" s="170">
        <v>0</v>
      </c>
      <c r="Q88" s="170">
        <f t="shared" si="26"/>
        <v>0</v>
      </c>
      <c r="R88" s="170"/>
      <c r="S88" s="170"/>
      <c r="T88" s="171">
        <v>1.5</v>
      </c>
      <c r="U88" s="170">
        <f t="shared" si="27"/>
        <v>4.5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108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">
      <c r="A89" s="161">
        <v>78</v>
      </c>
      <c r="B89" s="167" t="s">
        <v>208</v>
      </c>
      <c r="C89" s="202" t="s">
        <v>236</v>
      </c>
      <c r="D89" s="169" t="s">
        <v>176</v>
      </c>
      <c r="E89" s="175">
        <v>18</v>
      </c>
      <c r="F89" s="177"/>
      <c r="G89" s="178">
        <f t="shared" si="21"/>
        <v>0</v>
      </c>
      <c r="H89" s="177"/>
      <c r="I89" s="178">
        <f t="shared" si="22"/>
        <v>0</v>
      </c>
      <c r="J89" s="177"/>
      <c r="K89" s="178">
        <f t="shared" si="23"/>
        <v>0</v>
      </c>
      <c r="L89" s="178">
        <v>0</v>
      </c>
      <c r="M89" s="178">
        <f t="shared" si="24"/>
        <v>0</v>
      </c>
      <c r="N89" s="170">
        <v>1.8000000000000001E-4</v>
      </c>
      <c r="O89" s="170">
        <f t="shared" si="25"/>
        <v>3.2399999999999998E-3</v>
      </c>
      <c r="P89" s="170">
        <v>0</v>
      </c>
      <c r="Q89" s="170">
        <f t="shared" si="26"/>
        <v>0</v>
      </c>
      <c r="R89" s="170"/>
      <c r="S89" s="170"/>
      <c r="T89" s="171">
        <v>1.5</v>
      </c>
      <c r="U89" s="170">
        <f t="shared" si="27"/>
        <v>27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108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">
      <c r="A90" s="161">
        <v>79</v>
      </c>
      <c r="B90" s="167" t="s">
        <v>208</v>
      </c>
      <c r="C90" s="202" t="s">
        <v>237</v>
      </c>
      <c r="D90" s="169" t="s">
        <v>176</v>
      </c>
      <c r="E90" s="175">
        <v>1</v>
      </c>
      <c r="F90" s="177"/>
      <c r="G90" s="178">
        <f t="shared" si="21"/>
        <v>0</v>
      </c>
      <c r="H90" s="177"/>
      <c r="I90" s="178">
        <f t="shared" si="22"/>
        <v>0</v>
      </c>
      <c r="J90" s="177"/>
      <c r="K90" s="178">
        <f t="shared" si="23"/>
        <v>0</v>
      </c>
      <c r="L90" s="178">
        <v>0</v>
      </c>
      <c r="M90" s="178">
        <f t="shared" si="24"/>
        <v>0</v>
      </c>
      <c r="N90" s="170">
        <v>1.8000000000000001E-4</v>
      </c>
      <c r="O90" s="170">
        <f t="shared" si="25"/>
        <v>1.8000000000000001E-4</v>
      </c>
      <c r="P90" s="170">
        <v>0</v>
      </c>
      <c r="Q90" s="170">
        <f t="shared" si="26"/>
        <v>0</v>
      </c>
      <c r="R90" s="170"/>
      <c r="S90" s="170"/>
      <c r="T90" s="171">
        <v>1.5</v>
      </c>
      <c r="U90" s="170">
        <f t="shared" si="27"/>
        <v>1.5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108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>
        <v>80</v>
      </c>
      <c r="B91" s="167" t="s">
        <v>208</v>
      </c>
      <c r="C91" s="202" t="s">
        <v>238</v>
      </c>
      <c r="D91" s="169" t="s">
        <v>176</v>
      </c>
      <c r="E91" s="175">
        <v>7</v>
      </c>
      <c r="F91" s="177"/>
      <c r="G91" s="178">
        <f t="shared" si="21"/>
        <v>0</v>
      </c>
      <c r="H91" s="177"/>
      <c r="I91" s="178">
        <f t="shared" si="22"/>
        <v>0</v>
      </c>
      <c r="J91" s="177"/>
      <c r="K91" s="178">
        <f t="shared" si="23"/>
        <v>0</v>
      </c>
      <c r="L91" s="178">
        <v>0</v>
      </c>
      <c r="M91" s="178">
        <f t="shared" si="24"/>
        <v>0</v>
      </c>
      <c r="N91" s="170">
        <v>1.8000000000000001E-4</v>
      </c>
      <c r="O91" s="170">
        <f t="shared" si="25"/>
        <v>1.2600000000000001E-3</v>
      </c>
      <c r="P91" s="170">
        <v>0</v>
      </c>
      <c r="Q91" s="170">
        <f t="shared" si="26"/>
        <v>0</v>
      </c>
      <c r="R91" s="170"/>
      <c r="S91" s="170"/>
      <c r="T91" s="171">
        <v>1.5</v>
      </c>
      <c r="U91" s="170">
        <f t="shared" si="27"/>
        <v>10.5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108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>
        <v>81</v>
      </c>
      <c r="B92" s="167" t="s">
        <v>208</v>
      </c>
      <c r="C92" s="202" t="s">
        <v>239</v>
      </c>
      <c r="D92" s="169" t="s">
        <v>176</v>
      </c>
      <c r="E92" s="175">
        <v>1</v>
      </c>
      <c r="F92" s="177"/>
      <c r="G92" s="178">
        <f t="shared" si="21"/>
        <v>0</v>
      </c>
      <c r="H92" s="177"/>
      <c r="I92" s="178">
        <f t="shared" si="22"/>
        <v>0</v>
      </c>
      <c r="J92" s="177"/>
      <c r="K92" s="178">
        <f t="shared" si="23"/>
        <v>0</v>
      </c>
      <c r="L92" s="178">
        <v>0</v>
      </c>
      <c r="M92" s="178">
        <f t="shared" si="24"/>
        <v>0</v>
      </c>
      <c r="N92" s="170">
        <v>1.8000000000000001E-4</v>
      </c>
      <c r="O92" s="170">
        <f t="shared" si="25"/>
        <v>1.8000000000000001E-4</v>
      </c>
      <c r="P92" s="170">
        <v>0</v>
      </c>
      <c r="Q92" s="170">
        <f t="shared" si="26"/>
        <v>0</v>
      </c>
      <c r="R92" s="170"/>
      <c r="S92" s="170"/>
      <c r="T92" s="171">
        <v>1.5</v>
      </c>
      <c r="U92" s="170">
        <f t="shared" si="27"/>
        <v>1.5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108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61">
        <v>82</v>
      </c>
      <c r="B93" s="167" t="s">
        <v>208</v>
      </c>
      <c r="C93" s="202" t="s">
        <v>240</v>
      </c>
      <c r="D93" s="169" t="s">
        <v>176</v>
      </c>
      <c r="E93" s="175">
        <v>1</v>
      </c>
      <c r="F93" s="177"/>
      <c r="G93" s="178">
        <f t="shared" si="21"/>
        <v>0</v>
      </c>
      <c r="H93" s="177"/>
      <c r="I93" s="178">
        <f t="shared" si="22"/>
        <v>0</v>
      </c>
      <c r="J93" s="177"/>
      <c r="K93" s="178">
        <f t="shared" si="23"/>
        <v>0</v>
      </c>
      <c r="L93" s="178">
        <v>0</v>
      </c>
      <c r="M93" s="178">
        <f t="shared" si="24"/>
        <v>0</v>
      </c>
      <c r="N93" s="170">
        <v>1.8000000000000001E-4</v>
      </c>
      <c r="O93" s="170">
        <f t="shared" si="25"/>
        <v>1.8000000000000001E-4</v>
      </c>
      <c r="P93" s="170">
        <v>0</v>
      </c>
      <c r="Q93" s="170">
        <f t="shared" si="26"/>
        <v>0</v>
      </c>
      <c r="R93" s="170"/>
      <c r="S93" s="170"/>
      <c r="T93" s="171">
        <v>1.5</v>
      </c>
      <c r="U93" s="170">
        <f t="shared" si="27"/>
        <v>1.5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108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">
      <c r="A94" s="161">
        <v>83</v>
      </c>
      <c r="B94" s="167" t="s">
        <v>208</v>
      </c>
      <c r="C94" s="202" t="s">
        <v>241</v>
      </c>
      <c r="D94" s="169" t="s">
        <v>176</v>
      </c>
      <c r="E94" s="175">
        <v>10</v>
      </c>
      <c r="F94" s="177"/>
      <c r="G94" s="178">
        <f t="shared" si="21"/>
        <v>0</v>
      </c>
      <c r="H94" s="177"/>
      <c r="I94" s="178">
        <f t="shared" si="22"/>
        <v>0</v>
      </c>
      <c r="J94" s="177"/>
      <c r="K94" s="178">
        <f t="shared" si="23"/>
        <v>0</v>
      </c>
      <c r="L94" s="178">
        <v>0</v>
      </c>
      <c r="M94" s="178">
        <f t="shared" si="24"/>
        <v>0</v>
      </c>
      <c r="N94" s="170">
        <v>1.8000000000000001E-4</v>
      </c>
      <c r="O94" s="170">
        <f t="shared" si="25"/>
        <v>1.8E-3</v>
      </c>
      <c r="P94" s="170">
        <v>0</v>
      </c>
      <c r="Q94" s="170">
        <f t="shared" si="26"/>
        <v>0</v>
      </c>
      <c r="R94" s="170"/>
      <c r="S94" s="170"/>
      <c r="T94" s="171">
        <v>1.5</v>
      </c>
      <c r="U94" s="170">
        <f t="shared" si="27"/>
        <v>15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108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>
        <v>84</v>
      </c>
      <c r="B95" s="167" t="s">
        <v>208</v>
      </c>
      <c r="C95" s="202" t="s">
        <v>242</v>
      </c>
      <c r="D95" s="169" t="s">
        <v>176</v>
      </c>
      <c r="E95" s="175">
        <v>1</v>
      </c>
      <c r="F95" s="177"/>
      <c r="G95" s="178">
        <f t="shared" si="21"/>
        <v>0</v>
      </c>
      <c r="H95" s="177"/>
      <c r="I95" s="178">
        <f t="shared" si="22"/>
        <v>0</v>
      </c>
      <c r="J95" s="177"/>
      <c r="K95" s="178">
        <f t="shared" si="23"/>
        <v>0</v>
      </c>
      <c r="L95" s="178">
        <v>0</v>
      </c>
      <c r="M95" s="178">
        <f t="shared" si="24"/>
        <v>0</v>
      </c>
      <c r="N95" s="170">
        <v>1.8000000000000001E-4</v>
      </c>
      <c r="O95" s="170">
        <f t="shared" si="25"/>
        <v>1.8000000000000001E-4</v>
      </c>
      <c r="P95" s="170">
        <v>0</v>
      </c>
      <c r="Q95" s="170">
        <f t="shared" si="26"/>
        <v>0</v>
      </c>
      <c r="R95" s="170"/>
      <c r="S95" s="170"/>
      <c r="T95" s="171">
        <v>1.5</v>
      </c>
      <c r="U95" s="170">
        <f t="shared" si="27"/>
        <v>1.5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108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">
      <c r="A96" s="161">
        <v>85</v>
      </c>
      <c r="B96" s="167" t="s">
        <v>208</v>
      </c>
      <c r="C96" s="202" t="s">
        <v>243</v>
      </c>
      <c r="D96" s="169" t="s">
        <v>176</v>
      </c>
      <c r="E96" s="175">
        <v>1</v>
      </c>
      <c r="F96" s="177"/>
      <c r="G96" s="178">
        <f t="shared" si="21"/>
        <v>0</v>
      </c>
      <c r="H96" s="177"/>
      <c r="I96" s="178">
        <f t="shared" si="22"/>
        <v>0</v>
      </c>
      <c r="J96" s="177"/>
      <c r="K96" s="178">
        <f t="shared" si="23"/>
        <v>0</v>
      </c>
      <c r="L96" s="178">
        <v>0</v>
      </c>
      <c r="M96" s="178">
        <f t="shared" si="24"/>
        <v>0</v>
      </c>
      <c r="N96" s="170">
        <v>1.6500000000000001E-2</v>
      </c>
      <c r="O96" s="170">
        <f t="shared" si="25"/>
        <v>1.6500000000000001E-2</v>
      </c>
      <c r="P96" s="170">
        <v>0</v>
      </c>
      <c r="Q96" s="170">
        <f t="shared" si="26"/>
        <v>0</v>
      </c>
      <c r="R96" s="170"/>
      <c r="S96" s="170"/>
      <c r="T96" s="171">
        <v>0</v>
      </c>
      <c r="U96" s="170">
        <f t="shared" si="27"/>
        <v>0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185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ht="22.5" outlineLevel="1" x14ac:dyDescent="0.2">
      <c r="A97" s="161">
        <v>86</v>
      </c>
      <c r="B97" s="167" t="s">
        <v>208</v>
      </c>
      <c r="C97" s="202" t="s">
        <v>244</v>
      </c>
      <c r="D97" s="169" t="s">
        <v>176</v>
      </c>
      <c r="E97" s="175">
        <v>1</v>
      </c>
      <c r="F97" s="177"/>
      <c r="G97" s="178">
        <f t="shared" si="21"/>
        <v>0</v>
      </c>
      <c r="H97" s="177"/>
      <c r="I97" s="178">
        <f t="shared" si="22"/>
        <v>0</v>
      </c>
      <c r="J97" s="177"/>
      <c r="K97" s="178">
        <f t="shared" si="23"/>
        <v>0</v>
      </c>
      <c r="L97" s="178">
        <v>0</v>
      </c>
      <c r="M97" s="178">
        <f t="shared" si="24"/>
        <v>0</v>
      </c>
      <c r="N97" s="170">
        <v>1.8000000000000001E-4</v>
      </c>
      <c r="O97" s="170">
        <f t="shared" si="25"/>
        <v>1.8000000000000001E-4</v>
      </c>
      <c r="P97" s="170">
        <v>0</v>
      </c>
      <c r="Q97" s="170">
        <f t="shared" si="26"/>
        <v>0</v>
      </c>
      <c r="R97" s="170"/>
      <c r="S97" s="170"/>
      <c r="T97" s="171">
        <v>1.5</v>
      </c>
      <c r="U97" s="170">
        <f t="shared" si="27"/>
        <v>1.5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108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ht="22.5" outlineLevel="1" x14ac:dyDescent="0.2">
      <c r="A98" s="161">
        <v>87</v>
      </c>
      <c r="B98" s="167" t="s">
        <v>208</v>
      </c>
      <c r="C98" s="202" t="s">
        <v>245</v>
      </c>
      <c r="D98" s="169" t="s">
        <v>176</v>
      </c>
      <c r="E98" s="175">
        <v>1</v>
      </c>
      <c r="F98" s="177"/>
      <c r="G98" s="178">
        <f t="shared" si="21"/>
        <v>0</v>
      </c>
      <c r="H98" s="177"/>
      <c r="I98" s="178">
        <f t="shared" si="22"/>
        <v>0</v>
      </c>
      <c r="J98" s="177"/>
      <c r="K98" s="178">
        <f t="shared" si="23"/>
        <v>0</v>
      </c>
      <c r="L98" s="178">
        <v>0</v>
      </c>
      <c r="M98" s="178">
        <f t="shared" si="24"/>
        <v>0</v>
      </c>
      <c r="N98" s="170">
        <v>1.8000000000000001E-4</v>
      </c>
      <c r="O98" s="170">
        <f t="shared" si="25"/>
        <v>1.8000000000000001E-4</v>
      </c>
      <c r="P98" s="170">
        <v>0</v>
      </c>
      <c r="Q98" s="170">
        <f t="shared" si="26"/>
        <v>0</v>
      </c>
      <c r="R98" s="170"/>
      <c r="S98" s="170"/>
      <c r="T98" s="171">
        <v>1.5</v>
      </c>
      <c r="U98" s="170">
        <f t="shared" si="27"/>
        <v>1.5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108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ht="22.5" outlineLevel="1" x14ac:dyDescent="0.2">
      <c r="A99" s="161">
        <v>88</v>
      </c>
      <c r="B99" s="167" t="s">
        <v>246</v>
      </c>
      <c r="C99" s="202" t="s">
        <v>247</v>
      </c>
      <c r="D99" s="169" t="s">
        <v>107</v>
      </c>
      <c r="E99" s="175">
        <v>450</v>
      </c>
      <c r="F99" s="177"/>
      <c r="G99" s="178">
        <f t="shared" si="21"/>
        <v>0</v>
      </c>
      <c r="H99" s="177"/>
      <c r="I99" s="178">
        <f t="shared" si="22"/>
        <v>0</v>
      </c>
      <c r="J99" s="177"/>
      <c r="K99" s="178">
        <f t="shared" si="23"/>
        <v>0</v>
      </c>
      <c r="L99" s="178">
        <v>0</v>
      </c>
      <c r="M99" s="178">
        <f t="shared" si="24"/>
        <v>0</v>
      </c>
      <c r="N99" s="170">
        <v>1E-3</v>
      </c>
      <c r="O99" s="170">
        <f t="shared" si="25"/>
        <v>0.45</v>
      </c>
      <c r="P99" s="170">
        <v>0</v>
      </c>
      <c r="Q99" s="170">
        <f t="shared" si="26"/>
        <v>0</v>
      </c>
      <c r="R99" s="170"/>
      <c r="S99" s="170"/>
      <c r="T99" s="171">
        <v>0</v>
      </c>
      <c r="U99" s="170">
        <f t="shared" si="27"/>
        <v>0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185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ht="22.5" outlineLevel="1" x14ac:dyDescent="0.2">
      <c r="A100" s="161">
        <v>89</v>
      </c>
      <c r="B100" s="167" t="s">
        <v>208</v>
      </c>
      <c r="C100" s="202" t="s">
        <v>248</v>
      </c>
      <c r="D100" s="169" t="s">
        <v>249</v>
      </c>
      <c r="E100" s="175">
        <v>1</v>
      </c>
      <c r="F100" s="177"/>
      <c r="G100" s="178">
        <f t="shared" si="21"/>
        <v>0</v>
      </c>
      <c r="H100" s="177"/>
      <c r="I100" s="178">
        <f t="shared" si="22"/>
        <v>0</v>
      </c>
      <c r="J100" s="177"/>
      <c r="K100" s="178">
        <f t="shared" si="23"/>
        <v>0</v>
      </c>
      <c r="L100" s="178">
        <v>0</v>
      </c>
      <c r="M100" s="178">
        <f t="shared" si="24"/>
        <v>0</v>
      </c>
      <c r="N100" s="170">
        <v>0</v>
      </c>
      <c r="O100" s="170">
        <f t="shared" si="25"/>
        <v>0</v>
      </c>
      <c r="P100" s="170">
        <v>0</v>
      </c>
      <c r="Q100" s="170">
        <f t="shared" si="26"/>
        <v>0</v>
      </c>
      <c r="R100" s="170"/>
      <c r="S100" s="170"/>
      <c r="T100" s="171">
        <v>0.126</v>
      </c>
      <c r="U100" s="170">
        <f t="shared" si="27"/>
        <v>0.13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108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">
      <c r="A101" s="161">
        <v>90</v>
      </c>
      <c r="B101" s="167" t="s">
        <v>250</v>
      </c>
      <c r="C101" s="202" t="s">
        <v>251</v>
      </c>
      <c r="D101" s="169" t="s">
        <v>107</v>
      </c>
      <c r="E101" s="175">
        <v>9</v>
      </c>
      <c r="F101" s="177"/>
      <c r="G101" s="178">
        <f t="shared" si="21"/>
        <v>0</v>
      </c>
      <c r="H101" s="177"/>
      <c r="I101" s="178">
        <f t="shared" si="22"/>
        <v>0</v>
      </c>
      <c r="J101" s="177"/>
      <c r="K101" s="178">
        <f t="shared" si="23"/>
        <v>0</v>
      </c>
      <c r="L101" s="178">
        <v>0</v>
      </c>
      <c r="M101" s="178">
        <f t="shared" si="24"/>
        <v>0</v>
      </c>
      <c r="N101" s="170">
        <v>0</v>
      </c>
      <c r="O101" s="170">
        <f t="shared" si="25"/>
        <v>0</v>
      </c>
      <c r="P101" s="170">
        <v>0</v>
      </c>
      <c r="Q101" s="170">
        <f t="shared" si="26"/>
        <v>0</v>
      </c>
      <c r="R101" s="170"/>
      <c r="S101" s="170"/>
      <c r="T101" s="171">
        <v>3.4000000000000002E-2</v>
      </c>
      <c r="U101" s="170">
        <f t="shared" si="27"/>
        <v>0.31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108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">
      <c r="A102" s="161">
        <v>91</v>
      </c>
      <c r="B102" s="167" t="s">
        <v>252</v>
      </c>
      <c r="C102" s="202" t="s">
        <v>253</v>
      </c>
      <c r="D102" s="169" t="s">
        <v>107</v>
      </c>
      <c r="E102" s="175">
        <v>8</v>
      </c>
      <c r="F102" s="177"/>
      <c r="G102" s="178">
        <f t="shared" si="21"/>
        <v>0</v>
      </c>
      <c r="H102" s="177"/>
      <c r="I102" s="178">
        <f t="shared" si="22"/>
        <v>0</v>
      </c>
      <c r="J102" s="177"/>
      <c r="K102" s="178">
        <f t="shared" si="23"/>
        <v>0</v>
      </c>
      <c r="L102" s="178">
        <v>0</v>
      </c>
      <c r="M102" s="178">
        <f t="shared" si="24"/>
        <v>0</v>
      </c>
      <c r="N102" s="170">
        <v>0</v>
      </c>
      <c r="O102" s="170">
        <f t="shared" si="25"/>
        <v>0</v>
      </c>
      <c r="P102" s="170">
        <v>0</v>
      </c>
      <c r="Q102" s="170">
        <f t="shared" si="26"/>
        <v>0</v>
      </c>
      <c r="R102" s="170"/>
      <c r="S102" s="170"/>
      <c r="T102" s="171">
        <v>3.5999999999999997E-2</v>
      </c>
      <c r="U102" s="170">
        <f t="shared" si="27"/>
        <v>0.28999999999999998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108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">
      <c r="A103" s="161">
        <v>92</v>
      </c>
      <c r="B103" s="167" t="s">
        <v>254</v>
      </c>
      <c r="C103" s="202" t="s">
        <v>255</v>
      </c>
      <c r="D103" s="169" t="s">
        <v>107</v>
      </c>
      <c r="E103" s="175">
        <v>254</v>
      </c>
      <c r="F103" s="177"/>
      <c r="G103" s="178">
        <f t="shared" si="21"/>
        <v>0</v>
      </c>
      <c r="H103" s="177"/>
      <c r="I103" s="178">
        <f t="shared" si="22"/>
        <v>0</v>
      </c>
      <c r="J103" s="177"/>
      <c r="K103" s="178">
        <f t="shared" si="23"/>
        <v>0</v>
      </c>
      <c r="L103" s="178">
        <v>0</v>
      </c>
      <c r="M103" s="178">
        <f t="shared" si="24"/>
        <v>0</v>
      </c>
      <c r="N103" s="170">
        <v>0</v>
      </c>
      <c r="O103" s="170">
        <f t="shared" si="25"/>
        <v>0</v>
      </c>
      <c r="P103" s="170">
        <v>0</v>
      </c>
      <c r="Q103" s="170">
        <f t="shared" si="26"/>
        <v>0</v>
      </c>
      <c r="R103" s="170"/>
      <c r="S103" s="170"/>
      <c r="T103" s="171">
        <v>0.126</v>
      </c>
      <c r="U103" s="170">
        <f t="shared" si="27"/>
        <v>32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108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outlineLevel="1" x14ac:dyDescent="0.2">
      <c r="A104" s="161">
        <v>93</v>
      </c>
      <c r="B104" s="167" t="s">
        <v>256</v>
      </c>
      <c r="C104" s="202" t="s">
        <v>257</v>
      </c>
      <c r="D104" s="169" t="s">
        <v>107</v>
      </c>
      <c r="E104" s="175">
        <v>95</v>
      </c>
      <c r="F104" s="177"/>
      <c r="G104" s="178">
        <f t="shared" si="21"/>
        <v>0</v>
      </c>
      <c r="H104" s="177"/>
      <c r="I104" s="178">
        <f t="shared" si="22"/>
        <v>0</v>
      </c>
      <c r="J104" s="177"/>
      <c r="K104" s="178">
        <f t="shared" si="23"/>
        <v>0</v>
      </c>
      <c r="L104" s="178">
        <v>0</v>
      </c>
      <c r="M104" s="178">
        <f t="shared" si="24"/>
        <v>0</v>
      </c>
      <c r="N104" s="170">
        <v>0</v>
      </c>
      <c r="O104" s="170">
        <f t="shared" si="25"/>
        <v>0</v>
      </c>
      <c r="P104" s="170">
        <v>0</v>
      </c>
      <c r="Q104" s="170">
        <f t="shared" si="26"/>
        <v>0</v>
      </c>
      <c r="R104" s="170"/>
      <c r="S104" s="170"/>
      <c r="T104" s="171">
        <v>0.17199999999999999</v>
      </c>
      <c r="U104" s="170">
        <f t="shared" si="27"/>
        <v>16.34</v>
      </c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108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 x14ac:dyDescent="0.2">
      <c r="A105" s="161">
        <v>94</v>
      </c>
      <c r="B105" s="167" t="s">
        <v>258</v>
      </c>
      <c r="C105" s="202" t="s">
        <v>259</v>
      </c>
      <c r="D105" s="169" t="s">
        <v>107</v>
      </c>
      <c r="E105" s="175">
        <v>9</v>
      </c>
      <c r="F105" s="177"/>
      <c r="G105" s="178">
        <f t="shared" si="21"/>
        <v>0</v>
      </c>
      <c r="H105" s="177"/>
      <c r="I105" s="178">
        <f t="shared" si="22"/>
        <v>0</v>
      </c>
      <c r="J105" s="177"/>
      <c r="K105" s="178">
        <f t="shared" si="23"/>
        <v>0</v>
      </c>
      <c r="L105" s="178">
        <v>0</v>
      </c>
      <c r="M105" s="178">
        <f t="shared" si="24"/>
        <v>0</v>
      </c>
      <c r="N105" s="170">
        <v>2.7E-4</v>
      </c>
      <c r="O105" s="170">
        <f t="shared" si="25"/>
        <v>2.4299999999999999E-3</v>
      </c>
      <c r="P105" s="170">
        <v>0</v>
      </c>
      <c r="Q105" s="170">
        <f t="shared" si="26"/>
        <v>0</v>
      </c>
      <c r="R105" s="170"/>
      <c r="S105" s="170"/>
      <c r="T105" s="171">
        <v>0</v>
      </c>
      <c r="U105" s="170">
        <f t="shared" si="27"/>
        <v>0</v>
      </c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185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">
      <c r="A106" s="161">
        <v>95</v>
      </c>
      <c r="B106" s="167" t="s">
        <v>260</v>
      </c>
      <c r="C106" s="202" t="s">
        <v>261</v>
      </c>
      <c r="D106" s="169" t="s">
        <v>107</v>
      </c>
      <c r="E106" s="175">
        <v>8</v>
      </c>
      <c r="F106" s="177"/>
      <c r="G106" s="178">
        <f t="shared" si="21"/>
        <v>0</v>
      </c>
      <c r="H106" s="177"/>
      <c r="I106" s="178">
        <f t="shared" si="22"/>
        <v>0</v>
      </c>
      <c r="J106" s="177"/>
      <c r="K106" s="178">
        <f t="shared" si="23"/>
        <v>0</v>
      </c>
      <c r="L106" s="178">
        <v>0</v>
      </c>
      <c r="M106" s="178">
        <f t="shared" si="24"/>
        <v>0</v>
      </c>
      <c r="N106" s="170">
        <v>4.2999999999999999E-4</v>
      </c>
      <c r="O106" s="170">
        <f t="shared" si="25"/>
        <v>3.4399999999999999E-3</v>
      </c>
      <c r="P106" s="170">
        <v>0</v>
      </c>
      <c r="Q106" s="170">
        <f t="shared" si="26"/>
        <v>0</v>
      </c>
      <c r="R106" s="170"/>
      <c r="S106" s="170"/>
      <c r="T106" s="171">
        <v>0</v>
      </c>
      <c r="U106" s="170">
        <f t="shared" si="27"/>
        <v>0</v>
      </c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185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">
      <c r="A107" s="161">
        <v>96</v>
      </c>
      <c r="B107" s="167" t="s">
        <v>262</v>
      </c>
      <c r="C107" s="202" t="s">
        <v>263</v>
      </c>
      <c r="D107" s="169" t="s">
        <v>107</v>
      </c>
      <c r="E107" s="175">
        <v>254</v>
      </c>
      <c r="F107" s="177"/>
      <c r="G107" s="178">
        <f t="shared" si="21"/>
        <v>0</v>
      </c>
      <c r="H107" s="177"/>
      <c r="I107" s="178">
        <f t="shared" si="22"/>
        <v>0</v>
      </c>
      <c r="J107" s="177"/>
      <c r="K107" s="178">
        <f t="shared" si="23"/>
        <v>0</v>
      </c>
      <c r="L107" s="178">
        <v>0</v>
      </c>
      <c r="M107" s="178">
        <f t="shared" si="24"/>
        <v>0</v>
      </c>
      <c r="N107" s="170">
        <v>2.1199999999999999E-3</v>
      </c>
      <c r="O107" s="170">
        <f t="shared" si="25"/>
        <v>0.53847999999999996</v>
      </c>
      <c r="P107" s="170">
        <v>0</v>
      </c>
      <c r="Q107" s="170">
        <f t="shared" si="26"/>
        <v>0</v>
      </c>
      <c r="R107" s="170"/>
      <c r="S107" s="170"/>
      <c r="T107" s="171">
        <v>0</v>
      </c>
      <c r="U107" s="170">
        <f t="shared" si="27"/>
        <v>0</v>
      </c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185</v>
      </c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ht="22.5" outlineLevel="1" x14ac:dyDescent="0.2">
      <c r="A108" s="161">
        <v>97</v>
      </c>
      <c r="B108" s="167" t="s">
        <v>264</v>
      </c>
      <c r="C108" s="202" t="s">
        <v>265</v>
      </c>
      <c r="D108" s="169" t="s">
        <v>107</v>
      </c>
      <c r="E108" s="175">
        <v>95</v>
      </c>
      <c r="F108" s="177"/>
      <c r="G108" s="178">
        <f t="shared" si="21"/>
        <v>0</v>
      </c>
      <c r="H108" s="177"/>
      <c r="I108" s="178">
        <f t="shared" si="22"/>
        <v>0</v>
      </c>
      <c r="J108" s="177"/>
      <c r="K108" s="178">
        <f t="shared" si="23"/>
        <v>0</v>
      </c>
      <c r="L108" s="178">
        <v>0</v>
      </c>
      <c r="M108" s="178">
        <f t="shared" si="24"/>
        <v>0</v>
      </c>
      <c r="N108" s="170">
        <v>3.14E-3</v>
      </c>
      <c r="O108" s="170">
        <f t="shared" si="25"/>
        <v>0.29830000000000001</v>
      </c>
      <c r="P108" s="170">
        <v>0</v>
      </c>
      <c r="Q108" s="170">
        <f t="shared" si="26"/>
        <v>0</v>
      </c>
      <c r="R108" s="170"/>
      <c r="S108" s="170"/>
      <c r="T108" s="171">
        <v>0</v>
      </c>
      <c r="U108" s="170">
        <f t="shared" si="27"/>
        <v>0</v>
      </c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185</v>
      </c>
      <c r="AF108" s="160"/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0"/>
      <c r="BB108" s="160"/>
      <c r="BC108" s="160"/>
      <c r="BD108" s="160"/>
      <c r="BE108" s="160"/>
      <c r="BF108" s="160"/>
      <c r="BG108" s="160"/>
      <c r="BH108" s="160"/>
    </row>
    <row r="109" spans="1:60" ht="22.5" outlineLevel="1" x14ac:dyDescent="0.2">
      <c r="A109" s="161">
        <v>98</v>
      </c>
      <c r="B109" s="167" t="s">
        <v>208</v>
      </c>
      <c r="C109" s="202" t="s">
        <v>266</v>
      </c>
      <c r="D109" s="169" t="s">
        <v>249</v>
      </c>
      <c r="E109" s="175">
        <v>6</v>
      </c>
      <c r="F109" s="177"/>
      <c r="G109" s="178">
        <f t="shared" si="21"/>
        <v>0</v>
      </c>
      <c r="H109" s="177"/>
      <c r="I109" s="178">
        <f t="shared" si="22"/>
        <v>0</v>
      </c>
      <c r="J109" s="177"/>
      <c r="K109" s="178">
        <f t="shared" si="23"/>
        <v>0</v>
      </c>
      <c r="L109" s="178">
        <v>0</v>
      </c>
      <c r="M109" s="178">
        <f t="shared" si="24"/>
        <v>0</v>
      </c>
      <c r="N109" s="170">
        <v>0</v>
      </c>
      <c r="O109" s="170">
        <f t="shared" si="25"/>
        <v>0</v>
      </c>
      <c r="P109" s="170">
        <v>0</v>
      </c>
      <c r="Q109" s="170">
        <f t="shared" si="26"/>
        <v>0</v>
      </c>
      <c r="R109" s="170"/>
      <c r="S109" s="170"/>
      <c r="T109" s="171">
        <v>0.40899999999999997</v>
      </c>
      <c r="U109" s="170">
        <f t="shared" si="27"/>
        <v>2.4500000000000002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108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">
      <c r="A110" s="161">
        <v>99</v>
      </c>
      <c r="B110" s="167" t="s">
        <v>267</v>
      </c>
      <c r="C110" s="202" t="s">
        <v>268</v>
      </c>
      <c r="D110" s="169" t="s">
        <v>107</v>
      </c>
      <c r="E110" s="175">
        <v>366</v>
      </c>
      <c r="F110" s="177"/>
      <c r="G110" s="178">
        <f t="shared" ref="G110:G114" si="28">ROUND(E110*F110,2)</f>
        <v>0</v>
      </c>
      <c r="H110" s="177"/>
      <c r="I110" s="178">
        <f t="shared" ref="I110:I114" si="29">ROUND(E110*H110,2)</f>
        <v>0</v>
      </c>
      <c r="J110" s="177"/>
      <c r="K110" s="178">
        <f t="shared" ref="K110:K114" si="30">ROUND(E110*J110,2)</f>
        <v>0</v>
      </c>
      <c r="L110" s="178">
        <v>0</v>
      </c>
      <c r="M110" s="178">
        <f t="shared" ref="M110:M114" si="31">G110*(1+L110/100)</f>
        <v>0</v>
      </c>
      <c r="N110" s="170">
        <v>0</v>
      </c>
      <c r="O110" s="170">
        <f t="shared" ref="O110:O114" si="32">ROUND(E110*N110,5)</f>
        <v>0</v>
      </c>
      <c r="P110" s="170">
        <v>0</v>
      </c>
      <c r="Q110" s="170">
        <f t="shared" ref="Q110:Q114" si="33">ROUND(E110*P110,5)</f>
        <v>0</v>
      </c>
      <c r="R110" s="170"/>
      <c r="S110" s="170"/>
      <c r="T110" s="171">
        <v>4.3999999999999997E-2</v>
      </c>
      <c r="U110" s="170">
        <f t="shared" ref="U110:U114" si="34">ROUND(E110*T110,2)</f>
        <v>16.100000000000001</v>
      </c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108</v>
      </c>
      <c r="AF110" s="160"/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outlineLevel="1" x14ac:dyDescent="0.2">
      <c r="A111" s="161">
        <v>100</v>
      </c>
      <c r="B111" s="167" t="s">
        <v>269</v>
      </c>
      <c r="C111" s="202" t="s">
        <v>270</v>
      </c>
      <c r="D111" s="169" t="s">
        <v>107</v>
      </c>
      <c r="E111" s="175">
        <v>366</v>
      </c>
      <c r="F111" s="177"/>
      <c r="G111" s="178">
        <f t="shared" si="28"/>
        <v>0</v>
      </c>
      <c r="H111" s="177"/>
      <c r="I111" s="178">
        <f t="shared" si="29"/>
        <v>0</v>
      </c>
      <c r="J111" s="177"/>
      <c r="K111" s="178">
        <f t="shared" si="30"/>
        <v>0</v>
      </c>
      <c r="L111" s="178">
        <v>0</v>
      </c>
      <c r="M111" s="178">
        <f t="shared" si="31"/>
        <v>0</v>
      </c>
      <c r="N111" s="170">
        <v>0</v>
      </c>
      <c r="O111" s="170">
        <f t="shared" si="32"/>
        <v>0</v>
      </c>
      <c r="P111" s="170">
        <v>0</v>
      </c>
      <c r="Q111" s="170">
        <f t="shared" si="33"/>
        <v>0</v>
      </c>
      <c r="R111" s="170"/>
      <c r="S111" s="170"/>
      <c r="T111" s="171">
        <v>0.21</v>
      </c>
      <c r="U111" s="170">
        <f t="shared" si="34"/>
        <v>76.86</v>
      </c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108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 x14ac:dyDescent="0.2">
      <c r="A112" s="161">
        <v>101</v>
      </c>
      <c r="B112" s="167" t="s">
        <v>271</v>
      </c>
      <c r="C112" s="202" t="s">
        <v>272</v>
      </c>
      <c r="D112" s="169" t="s">
        <v>273</v>
      </c>
      <c r="E112" s="175">
        <v>6</v>
      </c>
      <c r="F112" s="177"/>
      <c r="G112" s="178">
        <f t="shared" si="28"/>
        <v>0</v>
      </c>
      <c r="H112" s="177"/>
      <c r="I112" s="178">
        <f t="shared" si="29"/>
        <v>0</v>
      </c>
      <c r="J112" s="177"/>
      <c r="K112" s="178">
        <f t="shared" si="30"/>
        <v>0</v>
      </c>
      <c r="L112" s="178">
        <v>0</v>
      </c>
      <c r="M112" s="178">
        <f t="shared" si="31"/>
        <v>0</v>
      </c>
      <c r="N112" s="170">
        <v>3.5029999999999999E-2</v>
      </c>
      <c r="O112" s="170">
        <f t="shared" si="32"/>
        <v>0.21018000000000001</v>
      </c>
      <c r="P112" s="170">
        <v>0</v>
      </c>
      <c r="Q112" s="170">
        <f t="shared" si="33"/>
        <v>0</v>
      </c>
      <c r="R112" s="170"/>
      <c r="S112" s="170"/>
      <c r="T112" s="171">
        <v>10.130000000000001</v>
      </c>
      <c r="U112" s="170">
        <f t="shared" si="34"/>
        <v>60.78</v>
      </c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108</v>
      </c>
      <c r="AF112" s="160"/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outlineLevel="1" x14ac:dyDescent="0.2">
      <c r="A113" s="161">
        <v>102</v>
      </c>
      <c r="B113" s="167" t="s">
        <v>274</v>
      </c>
      <c r="C113" s="202" t="s">
        <v>275</v>
      </c>
      <c r="D113" s="169" t="s">
        <v>176</v>
      </c>
      <c r="E113" s="175">
        <v>20</v>
      </c>
      <c r="F113" s="177"/>
      <c r="G113" s="178">
        <f t="shared" si="28"/>
        <v>0</v>
      </c>
      <c r="H113" s="177"/>
      <c r="I113" s="178">
        <f t="shared" si="29"/>
        <v>0</v>
      </c>
      <c r="J113" s="177"/>
      <c r="K113" s="178">
        <f t="shared" si="30"/>
        <v>0</v>
      </c>
      <c r="L113" s="178">
        <v>0</v>
      </c>
      <c r="M113" s="178">
        <f t="shared" si="31"/>
        <v>0</v>
      </c>
      <c r="N113" s="170">
        <v>2.1000000000000001E-4</v>
      </c>
      <c r="O113" s="170">
        <f t="shared" si="32"/>
        <v>4.1999999999999997E-3</v>
      </c>
      <c r="P113" s="170">
        <v>0</v>
      </c>
      <c r="Q113" s="170">
        <f t="shared" si="33"/>
        <v>0</v>
      </c>
      <c r="R113" s="170"/>
      <c r="S113" s="170"/>
      <c r="T113" s="171">
        <v>0.33600000000000002</v>
      </c>
      <c r="U113" s="170">
        <f t="shared" si="34"/>
        <v>6.72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108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 x14ac:dyDescent="0.2">
      <c r="A114" s="161">
        <v>103</v>
      </c>
      <c r="B114" s="167" t="s">
        <v>276</v>
      </c>
      <c r="C114" s="202" t="s">
        <v>277</v>
      </c>
      <c r="D114" s="169" t="s">
        <v>176</v>
      </c>
      <c r="E114" s="175">
        <v>3</v>
      </c>
      <c r="F114" s="177"/>
      <c r="G114" s="178">
        <f t="shared" si="28"/>
        <v>0</v>
      </c>
      <c r="H114" s="177"/>
      <c r="I114" s="178">
        <f t="shared" si="29"/>
        <v>0</v>
      </c>
      <c r="J114" s="177"/>
      <c r="K114" s="178">
        <f t="shared" si="30"/>
        <v>0</v>
      </c>
      <c r="L114" s="178">
        <v>0</v>
      </c>
      <c r="M114" s="178">
        <f t="shared" si="31"/>
        <v>0</v>
      </c>
      <c r="N114" s="170">
        <v>2.4000000000000001E-4</v>
      </c>
      <c r="O114" s="170">
        <f t="shared" si="32"/>
        <v>7.2000000000000005E-4</v>
      </c>
      <c r="P114" s="170">
        <v>0</v>
      </c>
      <c r="Q114" s="170">
        <f t="shared" si="33"/>
        <v>0</v>
      </c>
      <c r="R114" s="170"/>
      <c r="S114" s="170"/>
      <c r="T114" s="171">
        <v>0.40300000000000002</v>
      </c>
      <c r="U114" s="170">
        <f t="shared" si="34"/>
        <v>1.21</v>
      </c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108</v>
      </c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</row>
    <row r="115" spans="1:60" x14ac:dyDescent="0.2">
      <c r="A115" s="162" t="s">
        <v>99</v>
      </c>
      <c r="B115" s="168" t="s">
        <v>68</v>
      </c>
      <c r="C115" s="203" t="s">
        <v>69</v>
      </c>
      <c r="D115" s="172"/>
      <c r="E115" s="176"/>
      <c r="F115" s="179"/>
      <c r="G115" s="179">
        <f>SUMIF(AE116:AE116,"&lt;&gt;NOR",G116:G116)</f>
        <v>0</v>
      </c>
      <c r="H115" s="179"/>
      <c r="I115" s="179">
        <f>SUM(I116:I116)</f>
        <v>0</v>
      </c>
      <c r="J115" s="179"/>
      <c r="K115" s="179">
        <f>SUM(K116:K116)</f>
        <v>0</v>
      </c>
      <c r="L115" s="179"/>
      <c r="M115" s="179">
        <f>SUM(M116:M116)</f>
        <v>0</v>
      </c>
      <c r="N115" s="173"/>
      <c r="O115" s="173">
        <f>SUM(O116:O116)</f>
        <v>0</v>
      </c>
      <c r="P115" s="173"/>
      <c r="Q115" s="173">
        <f>SUM(Q116:Q116)</f>
        <v>0</v>
      </c>
      <c r="R115" s="173"/>
      <c r="S115" s="173"/>
      <c r="T115" s="174"/>
      <c r="U115" s="173">
        <f>SUM(U116:U116)</f>
        <v>0.1</v>
      </c>
      <c r="AE115" t="s">
        <v>100</v>
      </c>
    </row>
    <row r="116" spans="1:60" outlineLevel="1" x14ac:dyDescent="0.2">
      <c r="A116" s="161">
        <v>104</v>
      </c>
      <c r="B116" s="167" t="s">
        <v>278</v>
      </c>
      <c r="C116" s="202" t="s">
        <v>279</v>
      </c>
      <c r="D116" s="169" t="s">
        <v>280</v>
      </c>
      <c r="E116" s="175">
        <v>1</v>
      </c>
      <c r="F116" s="177"/>
      <c r="G116" s="178">
        <f>ROUND(E116*F116,2)</f>
        <v>0</v>
      </c>
      <c r="H116" s="177"/>
      <c r="I116" s="178">
        <f>ROUND(E116*H116,2)</f>
        <v>0</v>
      </c>
      <c r="J116" s="177"/>
      <c r="K116" s="178">
        <f>ROUND(E116*J116,2)</f>
        <v>0</v>
      </c>
      <c r="L116" s="178">
        <v>0</v>
      </c>
      <c r="M116" s="178">
        <f>G116*(1+L116/100)</f>
        <v>0</v>
      </c>
      <c r="N116" s="170">
        <v>0</v>
      </c>
      <c r="O116" s="170">
        <f>ROUND(E116*N116,5)</f>
        <v>0</v>
      </c>
      <c r="P116" s="170">
        <v>0</v>
      </c>
      <c r="Q116" s="170">
        <f>ROUND(E116*P116,5)</f>
        <v>0</v>
      </c>
      <c r="R116" s="170"/>
      <c r="S116" s="170"/>
      <c r="T116" s="171">
        <v>0.1045</v>
      </c>
      <c r="U116" s="170">
        <f>ROUND(E116*T116,2)</f>
        <v>0.1</v>
      </c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108</v>
      </c>
      <c r="AF116" s="160"/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</row>
    <row r="117" spans="1:60" x14ac:dyDescent="0.2">
      <c r="A117" s="162" t="s">
        <v>99</v>
      </c>
      <c r="B117" s="168" t="s">
        <v>70</v>
      </c>
      <c r="C117" s="203" t="s">
        <v>71</v>
      </c>
      <c r="D117" s="172"/>
      <c r="E117" s="176"/>
      <c r="F117" s="179"/>
      <c r="G117" s="179">
        <f>SUMIF(AE118:AE123,"&lt;&gt;NOR",G118:G123)</f>
        <v>0</v>
      </c>
      <c r="H117" s="179"/>
      <c r="I117" s="179">
        <f>SUM(I118:I123)</f>
        <v>0</v>
      </c>
      <c r="J117" s="179"/>
      <c r="K117" s="179">
        <f>SUM(K118:K123)</f>
        <v>0</v>
      </c>
      <c r="L117" s="179"/>
      <c r="M117" s="179">
        <f>SUM(M118:M123)</f>
        <v>0</v>
      </c>
      <c r="N117" s="173"/>
      <c r="O117" s="173">
        <f>SUM(O118:O123)</f>
        <v>1.0919999999999999E-2</v>
      </c>
      <c r="P117" s="173"/>
      <c r="Q117" s="173">
        <f>SUM(Q118:Q123)</f>
        <v>0</v>
      </c>
      <c r="R117" s="173"/>
      <c r="S117" s="173"/>
      <c r="T117" s="174"/>
      <c r="U117" s="173">
        <f>SUM(U118:U123)</f>
        <v>4.96</v>
      </c>
      <c r="AE117" t="s">
        <v>100</v>
      </c>
    </row>
    <row r="118" spans="1:60" outlineLevel="1" x14ac:dyDescent="0.2">
      <c r="A118" s="161">
        <v>105</v>
      </c>
      <c r="B118" s="167" t="s">
        <v>281</v>
      </c>
      <c r="C118" s="202" t="s">
        <v>282</v>
      </c>
      <c r="D118" s="169" t="s">
        <v>176</v>
      </c>
      <c r="E118" s="175">
        <v>1</v>
      </c>
      <c r="F118" s="177"/>
      <c r="G118" s="178">
        <f t="shared" ref="G118:G123" si="35">ROUND(E118*F118,2)</f>
        <v>0</v>
      </c>
      <c r="H118" s="177"/>
      <c r="I118" s="178">
        <f t="shared" ref="I118:I123" si="36">ROUND(E118*H118,2)</f>
        <v>0</v>
      </c>
      <c r="J118" s="177"/>
      <c r="K118" s="178">
        <f t="shared" ref="K118:K123" si="37">ROUND(E118*J118,2)</f>
        <v>0</v>
      </c>
      <c r="L118" s="178">
        <v>0</v>
      </c>
      <c r="M118" s="178">
        <f t="shared" ref="M118:M123" si="38">G118*(1+L118/100)</f>
        <v>0</v>
      </c>
      <c r="N118" s="170">
        <v>4.2999999999999999E-4</v>
      </c>
      <c r="O118" s="170">
        <f t="shared" ref="O118:O123" si="39">ROUND(E118*N118,5)</f>
        <v>4.2999999999999999E-4</v>
      </c>
      <c r="P118" s="170">
        <v>0</v>
      </c>
      <c r="Q118" s="170">
        <f t="shared" ref="Q118:Q123" si="40">ROUND(E118*P118,5)</f>
        <v>0</v>
      </c>
      <c r="R118" s="170"/>
      <c r="S118" s="170"/>
      <c r="T118" s="171">
        <v>0.16500000000000001</v>
      </c>
      <c r="U118" s="170">
        <f t="shared" ref="U118:U123" si="41">ROUND(E118*T118,2)</f>
        <v>0.17</v>
      </c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108</v>
      </c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</row>
    <row r="119" spans="1:60" outlineLevel="1" x14ac:dyDescent="0.2">
      <c r="A119" s="161">
        <v>106</v>
      </c>
      <c r="B119" s="167" t="s">
        <v>283</v>
      </c>
      <c r="C119" s="202" t="s">
        <v>284</v>
      </c>
      <c r="D119" s="169" t="s">
        <v>176</v>
      </c>
      <c r="E119" s="175">
        <v>1</v>
      </c>
      <c r="F119" s="177"/>
      <c r="G119" s="178">
        <f t="shared" si="35"/>
        <v>0</v>
      </c>
      <c r="H119" s="177"/>
      <c r="I119" s="178">
        <f t="shared" si="36"/>
        <v>0</v>
      </c>
      <c r="J119" s="177"/>
      <c r="K119" s="178">
        <f t="shared" si="37"/>
        <v>0</v>
      </c>
      <c r="L119" s="178">
        <v>0</v>
      </c>
      <c r="M119" s="178">
        <f t="shared" si="38"/>
        <v>0</v>
      </c>
      <c r="N119" s="170">
        <v>7.8799999999999999E-3</v>
      </c>
      <c r="O119" s="170">
        <f t="shared" si="39"/>
        <v>7.8799999999999999E-3</v>
      </c>
      <c r="P119" s="170">
        <v>0</v>
      </c>
      <c r="Q119" s="170">
        <f t="shared" si="40"/>
        <v>0</v>
      </c>
      <c r="R119" s="170"/>
      <c r="S119" s="170"/>
      <c r="T119" s="171">
        <v>0.64100000000000001</v>
      </c>
      <c r="U119" s="170">
        <f t="shared" si="41"/>
        <v>0.64</v>
      </c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108</v>
      </c>
      <c r="AF119" s="160"/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outlineLevel="1" x14ac:dyDescent="0.2">
      <c r="A120" s="161">
        <v>107</v>
      </c>
      <c r="B120" s="167" t="s">
        <v>285</v>
      </c>
      <c r="C120" s="202" t="s">
        <v>286</v>
      </c>
      <c r="D120" s="169" t="s">
        <v>176</v>
      </c>
      <c r="E120" s="175">
        <v>1</v>
      </c>
      <c r="F120" s="177"/>
      <c r="G120" s="178">
        <f t="shared" si="35"/>
        <v>0</v>
      </c>
      <c r="H120" s="177"/>
      <c r="I120" s="178">
        <f t="shared" si="36"/>
        <v>0</v>
      </c>
      <c r="J120" s="177"/>
      <c r="K120" s="178">
        <f t="shared" si="37"/>
        <v>0</v>
      </c>
      <c r="L120" s="178">
        <v>0</v>
      </c>
      <c r="M120" s="178">
        <f t="shared" si="38"/>
        <v>0</v>
      </c>
      <c r="N120" s="170">
        <v>6.0999999999999997E-4</v>
      </c>
      <c r="O120" s="170">
        <f t="shared" si="39"/>
        <v>6.0999999999999997E-4</v>
      </c>
      <c r="P120" s="170">
        <v>0</v>
      </c>
      <c r="Q120" s="170">
        <f t="shared" si="40"/>
        <v>0</v>
      </c>
      <c r="R120" s="170"/>
      <c r="S120" s="170"/>
      <c r="T120" s="171">
        <v>0.22700000000000001</v>
      </c>
      <c r="U120" s="170">
        <f t="shared" si="41"/>
        <v>0.23</v>
      </c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108</v>
      </c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outlineLevel="1" x14ac:dyDescent="0.2">
      <c r="A121" s="161">
        <v>108</v>
      </c>
      <c r="B121" s="167" t="s">
        <v>287</v>
      </c>
      <c r="C121" s="202" t="s">
        <v>288</v>
      </c>
      <c r="D121" s="169" t="s">
        <v>176</v>
      </c>
      <c r="E121" s="175">
        <v>1</v>
      </c>
      <c r="F121" s="177"/>
      <c r="G121" s="178">
        <f t="shared" si="35"/>
        <v>0</v>
      </c>
      <c r="H121" s="177"/>
      <c r="I121" s="178">
        <f t="shared" si="36"/>
        <v>0</v>
      </c>
      <c r="J121" s="177"/>
      <c r="K121" s="178">
        <f t="shared" si="37"/>
        <v>0</v>
      </c>
      <c r="L121" s="178">
        <v>0</v>
      </c>
      <c r="M121" s="178">
        <f t="shared" si="38"/>
        <v>0</v>
      </c>
      <c r="N121" s="170">
        <v>9.7999999999999997E-4</v>
      </c>
      <c r="O121" s="170">
        <f t="shared" si="39"/>
        <v>9.7999999999999997E-4</v>
      </c>
      <c r="P121" s="170">
        <v>0</v>
      </c>
      <c r="Q121" s="170">
        <f t="shared" si="40"/>
        <v>0</v>
      </c>
      <c r="R121" s="170"/>
      <c r="S121" s="170"/>
      <c r="T121" s="171">
        <v>0.26900000000000002</v>
      </c>
      <c r="U121" s="170">
        <f t="shared" si="41"/>
        <v>0.27</v>
      </c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108</v>
      </c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</row>
    <row r="122" spans="1:60" outlineLevel="1" x14ac:dyDescent="0.2">
      <c r="A122" s="161">
        <v>109</v>
      </c>
      <c r="B122" s="167" t="s">
        <v>289</v>
      </c>
      <c r="C122" s="202" t="s">
        <v>290</v>
      </c>
      <c r="D122" s="169" t="s">
        <v>176</v>
      </c>
      <c r="E122" s="175">
        <v>1</v>
      </c>
      <c r="F122" s="177"/>
      <c r="G122" s="178">
        <f t="shared" si="35"/>
        <v>0</v>
      </c>
      <c r="H122" s="177"/>
      <c r="I122" s="178">
        <f t="shared" si="36"/>
        <v>0</v>
      </c>
      <c r="J122" s="177"/>
      <c r="K122" s="178">
        <f t="shared" si="37"/>
        <v>0</v>
      </c>
      <c r="L122" s="178">
        <v>0</v>
      </c>
      <c r="M122" s="178">
        <f t="shared" si="38"/>
        <v>0</v>
      </c>
      <c r="N122" s="170">
        <v>1.0200000000000001E-3</v>
      </c>
      <c r="O122" s="170">
        <f t="shared" si="39"/>
        <v>1.0200000000000001E-3</v>
      </c>
      <c r="P122" s="170">
        <v>0</v>
      </c>
      <c r="Q122" s="170">
        <f t="shared" si="40"/>
        <v>0</v>
      </c>
      <c r="R122" s="170"/>
      <c r="S122" s="170"/>
      <c r="T122" s="171">
        <v>0.26900000000000002</v>
      </c>
      <c r="U122" s="170">
        <f t="shared" si="41"/>
        <v>0.27</v>
      </c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108</v>
      </c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outlineLevel="1" x14ac:dyDescent="0.2">
      <c r="A123" s="189">
        <v>110</v>
      </c>
      <c r="B123" s="190" t="s">
        <v>291</v>
      </c>
      <c r="C123" s="204" t="s">
        <v>292</v>
      </c>
      <c r="D123" s="191" t="s">
        <v>280</v>
      </c>
      <c r="E123" s="192">
        <v>1</v>
      </c>
      <c r="F123" s="193"/>
      <c r="G123" s="194">
        <f t="shared" si="35"/>
        <v>0</v>
      </c>
      <c r="H123" s="193"/>
      <c r="I123" s="194">
        <f t="shared" si="36"/>
        <v>0</v>
      </c>
      <c r="J123" s="193"/>
      <c r="K123" s="194">
        <f t="shared" si="37"/>
        <v>0</v>
      </c>
      <c r="L123" s="194">
        <v>0</v>
      </c>
      <c r="M123" s="194">
        <f t="shared" si="38"/>
        <v>0</v>
      </c>
      <c r="N123" s="195">
        <v>0</v>
      </c>
      <c r="O123" s="195">
        <f t="shared" si="39"/>
        <v>0</v>
      </c>
      <c r="P123" s="195">
        <v>0</v>
      </c>
      <c r="Q123" s="195">
        <f t="shared" si="40"/>
        <v>0</v>
      </c>
      <c r="R123" s="195"/>
      <c r="S123" s="195"/>
      <c r="T123" s="196">
        <v>3.379</v>
      </c>
      <c r="U123" s="195">
        <f t="shared" si="41"/>
        <v>3.38</v>
      </c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108</v>
      </c>
      <c r="AF123" s="160"/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x14ac:dyDescent="0.2">
      <c r="A124" s="6"/>
      <c r="B124" s="7" t="s">
        <v>293</v>
      </c>
      <c r="C124" s="205" t="s">
        <v>293</v>
      </c>
      <c r="D124" s="9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AC124">
        <v>15</v>
      </c>
      <c r="AD124">
        <v>21</v>
      </c>
    </row>
    <row r="125" spans="1:60" x14ac:dyDescent="0.2">
      <c r="A125" s="197"/>
      <c r="B125" s="198">
        <v>26</v>
      </c>
      <c r="C125" s="206" t="s">
        <v>293</v>
      </c>
      <c r="D125" s="199"/>
      <c r="E125" s="200"/>
      <c r="F125" s="200"/>
      <c r="G125" s="201">
        <f>G8+G33+G36+G45+G115+G117</f>
        <v>0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AC125">
        <f>SUMIF(L7:L123,AC124,G7:G123)</f>
        <v>0</v>
      </c>
      <c r="AD125">
        <f>SUMIF(L7:L123,AD124,G7:G123)</f>
        <v>0</v>
      </c>
      <c r="AE125" t="s">
        <v>294</v>
      </c>
    </row>
    <row r="126" spans="1:60" x14ac:dyDescent="0.2">
      <c r="A126" s="6"/>
      <c r="B126" s="7" t="s">
        <v>293</v>
      </c>
      <c r="C126" s="205" t="s">
        <v>293</v>
      </c>
      <c r="D126" s="9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6"/>
      <c r="B127" s="7" t="s">
        <v>293</v>
      </c>
      <c r="C127" s="205" t="s">
        <v>293</v>
      </c>
      <c r="D127" s="9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76">
        <v>33</v>
      </c>
      <c r="B128" s="276"/>
      <c r="C128" s="277"/>
      <c r="D128" s="9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7"/>
      <c r="B129" s="258"/>
      <c r="C129" s="259"/>
      <c r="D129" s="258"/>
      <c r="E129" s="258"/>
      <c r="F129" s="258"/>
      <c r="G129" s="260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AE129" t="s">
        <v>295</v>
      </c>
    </row>
    <row r="130" spans="1:31" x14ac:dyDescent="0.2">
      <c r="A130" s="261"/>
      <c r="B130" s="262"/>
      <c r="C130" s="263"/>
      <c r="D130" s="262"/>
      <c r="E130" s="262"/>
      <c r="F130" s="262"/>
      <c r="G130" s="264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61"/>
      <c r="B131" s="262"/>
      <c r="C131" s="263"/>
      <c r="D131" s="262"/>
      <c r="E131" s="262"/>
      <c r="F131" s="262"/>
      <c r="G131" s="264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61"/>
      <c r="B132" s="262"/>
      <c r="C132" s="263"/>
      <c r="D132" s="262"/>
      <c r="E132" s="262"/>
      <c r="F132" s="262"/>
      <c r="G132" s="264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65"/>
      <c r="B133" s="266"/>
      <c r="C133" s="267"/>
      <c r="D133" s="266"/>
      <c r="E133" s="266"/>
      <c r="F133" s="266"/>
      <c r="G133" s="268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6"/>
      <c r="B134" s="7" t="s">
        <v>293</v>
      </c>
      <c r="C134" s="205" t="s">
        <v>293</v>
      </c>
      <c r="D134" s="9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C135" s="207"/>
      <c r="D135" s="148"/>
      <c r="AE135" t="s">
        <v>296</v>
      </c>
    </row>
    <row r="136" spans="1:31" x14ac:dyDescent="0.2">
      <c r="D136" s="148"/>
    </row>
    <row r="137" spans="1:31" x14ac:dyDescent="0.2">
      <c r="D137" s="148"/>
    </row>
    <row r="138" spans="1:31" x14ac:dyDescent="0.2">
      <c r="D138" s="148"/>
    </row>
    <row r="139" spans="1:31" x14ac:dyDescent="0.2">
      <c r="D139" s="148"/>
    </row>
    <row r="140" spans="1:31" x14ac:dyDescent="0.2">
      <c r="D140" s="148"/>
    </row>
    <row r="141" spans="1:31" x14ac:dyDescent="0.2">
      <c r="D141" s="148"/>
    </row>
    <row r="142" spans="1:31" x14ac:dyDescent="0.2">
      <c r="D142" s="148"/>
    </row>
    <row r="143" spans="1:31" x14ac:dyDescent="0.2">
      <c r="D143" s="148"/>
    </row>
    <row r="144" spans="1:31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27" right="0.39370078740157483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Bartošová Radka</cp:lastModifiedBy>
  <cp:lastPrinted>2016-08-26T08:15:56Z</cp:lastPrinted>
  <dcterms:created xsi:type="dcterms:W3CDTF">2009-04-08T07:15:50Z</dcterms:created>
  <dcterms:modified xsi:type="dcterms:W3CDTF">2016-08-26T08:16:03Z</dcterms:modified>
</cp:coreProperties>
</file>